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8_{3EB1A101-A4D9-45A4-94DF-BBF969CDB2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C" sheetId="1" r:id="rId1"/>
    <sheet name="Apoio" sheetId="2" r:id="rId2"/>
  </sheets>
  <externalReferences>
    <externalReference r:id="rId3"/>
  </externalReferences>
  <definedNames>
    <definedName name="dc">MC!$C$9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C16" i="2" l="1"/>
  <c r="F6" i="2" l="1"/>
  <c r="D21" i="1"/>
  <c r="C18" i="2" s="1"/>
  <c r="C22" i="2" s="1"/>
  <c r="C9" i="2"/>
  <c r="E2" i="2"/>
  <c r="G2" i="2" s="1"/>
  <c r="D14" i="1"/>
  <c r="E3" i="2"/>
  <c r="C3" i="2" s="1"/>
  <c r="E4" i="2"/>
  <c r="C4" i="2" s="1"/>
  <c r="D4" i="2" s="1"/>
  <c r="D5" i="1"/>
  <c r="F2" i="2" l="1"/>
  <c r="C2" i="2"/>
  <c r="H19" i="1" s="1"/>
  <c r="D22" i="1"/>
  <c r="C12" i="2" s="1"/>
  <c r="C24" i="2" s="1"/>
  <c r="C17" i="2"/>
  <c r="F3" i="2"/>
  <c r="O15" i="1"/>
  <c r="P18" i="1"/>
  <c r="F4" i="2"/>
  <c r="H4" i="2" s="1"/>
  <c r="N18" i="1"/>
  <c r="K15" i="1"/>
  <c r="D3" i="2"/>
  <c r="H3" i="2" s="1"/>
  <c r="G3" i="2"/>
  <c r="J18" i="1"/>
  <c r="G4" i="2"/>
  <c r="G15" i="1" l="1"/>
  <c r="F19" i="1"/>
  <c r="D2" i="2"/>
  <c r="H2" i="2" s="1"/>
  <c r="C19" i="2"/>
  <c r="C23" i="2" s="1"/>
  <c r="D28" i="1" s="1"/>
  <c r="C8" i="2"/>
  <c r="C10" i="2" s="1"/>
  <c r="C11" i="2" s="1"/>
  <c r="C13" i="2" l="1"/>
  <c r="D26" i="1" s="1"/>
  <c r="D30" i="1" s="1"/>
  <c r="D27" i="1"/>
  <c r="D31" i="1" s="1"/>
  <c r="H31" i="1" l="1"/>
  <c r="H27" i="1"/>
  <c r="H26" i="1"/>
  <c r="H30" i="1"/>
  <c r="H29" i="1"/>
  <c r="H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5" authorId="0" shapeId="0" xr:uid="{00000000-0006-0000-0000-000001000000}">
      <text>
        <r>
          <rPr>
            <sz val="9"/>
            <color indexed="81"/>
            <rFont val="Tahoma"/>
            <family val="2"/>
          </rPr>
          <t>Selecione o perfil geotécnico na caixa específica à direita.</t>
        </r>
      </text>
    </comment>
    <comment ref="D14" authorId="0" shapeId="0" xr:uid="{00000000-0006-0000-0000-000002000000}">
      <text>
        <r>
          <rPr>
            <sz val="8"/>
            <color indexed="81"/>
            <rFont val="Tahoma"/>
            <family val="2"/>
          </rPr>
          <t>Selecione o tipo de malha que deseja utilizar clicando nos botões à direita.</t>
        </r>
      </text>
    </comment>
    <comment ref="D18" authorId="0" shapeId="0" xr:uid="{00000000-0006-0000-0000-000003000000}">
      <text>
        <r>
          <rPr>
            <sz val="8"/>
            <color indexed="81"/>
            <rFont val="Tahoma"/>
            <family val="2"/>
          </rPr>
          <t>Pessimista:     λc = 0
Otimista:      λc = 1    
Intervalo:      0 ≤ λc ≤ 1</t>
        </r>
      </text>
    </comment>
  </commentList>
</comments>
</file>

<file path=xl/sharedStrings.xml><?xml version="1.0" encoding="utf-8"?>
<sst xmlns="http://schemas.openxmlformats.org/spreadsheetml/2006/main" count="99" uniqueCount="95">
  <si>
    <t>  </t>
  </si>
  <si>
    <t>Dados de Entrada</t>
  </si>
  <si>
    <t>Resistência não drenada</t>
  </si>
  <si>
    <t>E =</t>
  </si>
  <si>
    <t>Razão de substituição</t>
  </si>
  <si>
    <t>Tipo de malha</t>
  </si>
  <si>
    <r>
      <t>s</t>
    </r>
    <r>
      <rPr>
        <b/>
        <vertAlign val="subscript"/>
        <sz val="8"/>
        <color rgb="FF000000"/>
        <rFont val="Tahoma"/>
        <family val="2"/>
      </rPr>
      <t>u</t>
    </r>
    <r>
      <rPr>
        <b/>
        <sz val="8"/>
        <color rgb="FF000000"/>
        <rFont val="Tahoma"/>
        <family val="2"/>
      </rPr>
      <t xml:space="preserve"> =</t>
    </r>
  </si>
  <si>
    <t>Triangular</t>
  </si>
  <si>
    <t>Quadrada</t>
  </si>
  <si>
    <t>Espaçamento entre verticais</t>
  </si>
  <si>
    <t>Resistência à compressão do geogrout</t>
  </si>
  <si>
    <t>Espaçamento de geodrenos</t>
  </si>
  <si>
    <r>
      <t>S</t>
    </r>
    <r>
      <rPr>
        <b/>
        <vertAlign val="subscript"/>
        <sz val="8"/>
        <color rgb="FF000000"/>
        <rFont val="Tahoma"/>
        <family val="2"/>
      </rPr>
      <t>V</t>
    </r>
    <r>
      <rPr>
        <b/>
        <sz val="8"/>
        <color rgb="FF000000"/>
        <rFont val="Tahoma"/>
        <family val="2"/>
      </rPr>
      <t xml:space="preserve"> =</t>
    </r>
  </si>
  <si>
    <r>
      <t>R</t>
    </r>
    <r>
      <rPr>
        <b/>
        <vertAlign val="subscript"/>
        <sz val="8"/>
        <color rgb="FF000000"/>
        <rFont val="Tahoma"/>
        <family val="2"/>
      </rPr>
      <t>S</t>
    </r>
    <r>
      <rPr>
        <b/>
        <sz val="8"/>
        <color rgb="FF000000"/>
        <rFont val="Tahoma"/>
        <family val="2"/>
      </rPr>
      <t xml:space="preserve"> =</t>
    </r>
  </si>
  <si>
    <r>
      <t>S</t>
    </r>
    <r>
      <rPr>
        <b/>
        <vertAlign val="subscript"/>
        <sz val="8"/>
        <color rgb="FF000000"/>
        <rFont val="Tahoma"/>
        <family val="2"/>
      </rPr>
      <t>geo</t>
    </r>
    <r>
      <rPr>
        <b/>
        <sz val="8"/>
        <color rgb="FF000000"/>
        <rFont val="Tahoma"/>
        <family val="2"/>
      </rPr>
      <t xml:space="preserve"> =</t>
    </r>
  </si>
  <si>
    <t>Sv</t>
  </si>
  <si>
    <t>Sgeod</t>
  </si>
  <si>
    <t>A</t>
  </si>
  <si>
    <t>D</t>
  </si>
  <si>
    <t>de</t>
  </si>
  <si>
    <t>μ = D/de</t>
  </si>
  <si>
    <r>
      <t>f</t>
    </r>
    <r>
      <rPr>
        <b/>
        <vertAlign val="subscript"/>
        <sz val="8"/>
        <color rgb="FF000000"/>
        <rFont val="Tahoma"/>
        <family val="2"/>
      </rPr>
      <t>c</t>
    </r>
    <r>
      <rPr>
        <b/>
        <sz val="8"/>
        <color rgb="FF000000"/>
        <rFont val="Tahoma"/>
        <family val="2"/>
      </rPr>
      <t xml:space="preserve"> =</t>
    </r>
  </si>
  <si>
    <t>1.</t>
  </si>
  <si>
    <t>1.1</t>
  </si>
  <si>
    <t>1.5</t>
  </si>
  <si>
    <t>2.</t>
  </si>
  <si>
    <t>2.1</t>
  </si>
  <si>
    <t>2.2</t>
  </si>
  <si>
    <t>2.3</t>
  </si>
  <si>
    <t>2.4</t>
  </si>
  <si>
    <t>2.5</t>
  </si>
  <si>
    <t>2.6</t>
  </si>
  <si>
    <t>2.7</t>
  </si>
  <si>
    <t>Coeficiente de adensamento</t>
  </si>
  <si>
    <r>
      <t>c</t>
    </r>
    <r>
      <rPr>
        <b/>
        <vertAlign val="subscript"/>
        <sz val="8"/>
        <color rgb="FF000000"/>
        <rFont val="Tahoma"/>
        <family val="2"/>
      </rPr>
      <t>v</t>
    </r>
    <r>
      <rPr>
        <b/>
        <sz val="8"/>
        <color rgb="FF000000"/>
        <rFont val="Tahoma"/>
        <family val="2"/>
      </rPr>
      <t xml:space="preserve"> =</t>
    </r>
  </si>
  <si>
    <t>Coeficiente de redução volumétrica por adensamento</t>
  </si>
  <si>
    <t>b =</t>
  </si>
  <si>
    <t>Perfil geotécnico</t>
  </si>
  <si>
    <t>Parâmetro de endurecimento</t>
  </si>
  <si>
    <t>3.</t>
  </si>
  <si>
    <t>3.1</t>
  </si>
  <si>
    <t>Fator de redução de recalques</t>
  </si>
  <si>
    <r>
      <rPr>
        <b/>
        <sz val="10"/>
        <color rgb="FF000000"/>
        <rFont val="Calibri"/>
        <family val="2"/>
      </rPr>
      <t>σ</t>
    </r>
    <r>
      <rPr>
        <b/>
        <vertAlign val="subscript"/>
        <sz val="8"/>
        <color rgb="FF000000"/>
        <rFont val="Tahoma"/>
        <family val="2"/>
      </rPr>
      <t>adm</t>
    </r>
    <r>
      <rPr>
        <b/>
        <sz val="8"/>
        <color rgb="FF000000"/>
        <rFont val="Tahoma"/>
        <family val="2"/>
      </rPr>
      <t xml:space="preserve"> =</t>
    </r>
  </si>
  <si>
    <r>
      <rPr>
        <b/>
        <sz val="10"/>
        <color rgb="FF000000"/>
        <rFont val="Calibri"/>
        <family val="2"/>
      </rPr>
      <t>λ</t>
    </r>
    <r>
      <rPr>
        <b/>
        <vertAlign val="subscript"/>
        <sz val="8"/>
        <color rgb="FF000000"/>
        <rFont val="Tahoma"/>
        <family val="2"/>
      </rPr>
      <t>c</t>
    </r>
    <r>
      <rPr>
        <b/>
        <sz val="8"/>
        <color rgb="FF000000"/>
        <rFont val="Tahoma"/>
        <family val="2"/>
      </rPr>
      <t xml:space="preserve"> =</t>
    </r>
  </si>
  <si>
    <r>
      <rPr>
        <b/>
        <sz val="10"/>
        <color rgb="FF000000"/>
        <rFont val="Calibri"/>
        <family val="2"/>
      </rPr>
      <t>β</t>
    </r>
    <r>
      <rPr>
        <b/>
        <sz val="8"/>
        <color rgb="FF000000"/>
        <rFont val="Tahoma"/>
        <family val="2"/>
      </rPr>
      <t xml:space="preserve"> =</t>
    </r>
  </si>
  <si>
    <r>
      <t>s</t>
    </r>
    <r>
      <rPr>
        <b/>
        <vertAlign val="subscript"/>
        <sz val="8"/>
        <color rgb="FF000000"/>
        <rFont val="Tahoma"/>
        <family val="2"/>
      </rPr>
      <t>u,eq</t>
    </r>
    <r>
      <rPr>
        <b/>
        <sz val="8"/>
        <color rgb="FF000000"/>
        <rFont val="Tahoma"/>
        <family val="2"/>
      </rPr>
      <t xml:space="preserve"> =</t>
    </r>
  </si>
  <si>
    <r>
      <t>E</t>
    </r>
    <r>
      <rPr>
        <b/>
        <vertAlign val="subscript"/>
        <sz val="8"/>
        <color rgb="FF000000"/>
        <rFont val="Tahoma"/>
        <family val="2"/>
      </rPr>
      <t>eq</t>
    </r>
    <r>
      <rPr>
        <b/>
        <sz val="8"/>
        <color rgb="FF000000"/>
        <rFont val="Tahoma"/>
        <family val="2"/>
      </rPr>
      <t xml:space="preserve"> =</t>
    </r>
  </si>
  <si>
    <t>Coeficiente de adensamento equivalente</t>
  </si>
  <si>
    <r>
      <t>c</t>
    </r>
    <r>
      <rPr>
        <b/>
        <vertAlign val="subscript"/>
        <sz val="8"/>
        <color rgb="FF000000"/>
        <rFont val="Tahoma"/>
        <family val="2"/>
      </rPr>
      <t>v,eq</t>
    </r>
    <r>
      <rPr>
        <b/>
        <sz val="8"/>
        <color rgb="FF000000"/>
        <rFont val="Tahoma"/>
        <family val="2"/>
      </rPr>
      <t xml:space="preserve"> =</t>
    </r>
  </si>
  <si>
    <t>3.2</t>
  </si>
  <si>
    <t>3.3</t>
  </si>
  <si>
    <t>3.4</t>
  </si>
  <si>
    <t>3.5</t>
  </si>
  <si>
    <t>su</t>
  </si>
  <si>
    <t>fc</t>
  </si>
  <si>
    <t>br</t>
  </si>
  <si>
    <t>su,eq</t>
  </si>
  <si>
    <t>Rs</t>
  </si>
  <si>
    <t>Tensão admissível</t>
  </si>
  <si>
    <r>
      <t>V</t>
    </r>
    <r>
      <rPr>
        <b/>
        <vertAlign val="subscript"/>
        <sz val="8"/>
        <color rgb="FF000000"/>
        <rFont val="Tahoma"/>
        <family val="2"/>
      </rPr>
      <t>g</t>
    </r>
    <r>
      <rPr>
        <b/>
        <sz val="8"/>
        <color rgb="FF000000"/>
        <rFont val="Tahoma"/>
        <family val="2"/>
      </rPr>
      <t xml:space="preserve"> =</t>
    </r>
  </si>
  <si>
    <t>1.2</t>
  </si>
  <si>
    <t>1.3</t>
  </si>
  <si>
    <t>1.4</t>
  </si>
  <si>
    <t>Espessura da camada de solo mole</t>
  </si>
  <si>
    <t>H =</t>
  </si>
  <si>
    <t>t (dias)</t>
  </si>
  <si>
    <t>Adensamento 1D</t>
  </si>
  <si>
    <r>
      <t>U</t>
    </r>
    <r>
      <rPr>
        <b/>
        <vertAlign val="subscript"/>
        <sz val="8"/>
        <color theme="0"/>
        <rFont val="Tahoma"/>
        <family val="2"/>
      </rPr>
      <t>v</t>
    </r>
    <r>
      <rPr>
        <b/>
        <sz val="8"/>
        <color theme="0"/>
        <rFont val="Tahoma"/>
        <family val="2"/>
      </rPr>
      <t xml:space="preserve"> (%)</t>
    </r>
  </si>
  <si>
    <r>
      <t>T</t>
    </r>
    <r>
      <rPr>
        <b/>
        <vertAlign val="subscript"/>
        <sz val="8"/>
        <color theme="0"/>
        <rFont val="Tahoma"/>
        <family val="2"/>
      </rPr>
      <t>v</t>
    </r>
  </si>
  <si>
    <t>Quadr+reforço</t>
  </si>
  <si>
    <t>Rigidez (módulo elástico)</t>
  </si>
  <si>
    <t>Dados Calculados: solo enrijecido</t>
  </si>
  <si>
    <t>Cc =</t>
  </si>
  <si>
    <t>eps vol</t>
  </si>
  <si>
    <r>
      <rPr>
        <b/>
        <sz val="10"/>
        <color rgb="FF000000"/>
        <rFont val="Calibri"/>
        <family val="2"/>
      </rPr>
      <t>z</t>
    </r>
    <r>
      <rPr>
        <b/>
        <sz val="8"/>
        <color rgb="FF000000"/>
        <rFont val="Tahoma"/>
        <family val="2"/>
      </rPr>
      <t xml:space="preserve"> =</t>
    </r>
  </si>
  <si>
    <r>
      <t>e</t>
    </r>
    <r>
      <rPr>
        <b/>
        <vertAlign val="subscript"/>
        <sz val="8"/>
        <rFont val="Tahoma"/>
        <family val="2"/>
      </rPr>
      <t>0</t>
    </r>
    <r>
      <rPr>
        <b/>
        <sz val="8"/>
        <rFont val="Tahoma"/>
        <family val="2"/>
      </rPr>
      <t xml:space="preserve"> =</t>
    </r>
  </si>
  <si>
    <t>1.6</t>
  </si>
  <si>
    <t>Condições de drenagem</t>
  </si>
  <si>
    <t>Drenagem</t>
  </si>
  <si>
    <t>2.8</t>
  </si>
  <si>
    <t>uma face</t>
  </si>
  <si>
    <t>dupla</t>
  </si>
  <si>
    <t>Volume de geogrout por metro de profundidade</t>
  </si>
  <si>
    <t>Profundidade de geoenrijecimento</t>
  </si>
  <si>
    <t>Hd</t>
  </si>
  <si>
    <t>D =</t>
  </si>
  <si>
    <t>de =</t>
  </si>
  <si>
    <t>F =</t>
  </si>
  <si>
    <t>dw =</t>
  </si>
  <si>
    <t>cv,eq/cv =</t>
  </si>
  <si>
    <t>kh/kv =</t>
  </si>
  <si>
    <t>beta 1 =</t>
  </si>
  <si>
    <t>Solo mole pré-GEOENRIJECIMENTO</t>
  </si>
  <si>
    <t>GEOENRIJECIMENTO</t>
  </si>
  <si>
    <t>Parâmetros pós-GEOENRIJECIMENTO : Meio Homogêneo Equivalente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</si>
</sst>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,###.0\ &quot;m&quot;"/>
    <numFmt numFmtId="165" formatCode="0.0\ &quot;kPa&quot;"/>
    <numFmt numFmtId="166" formatCode="0.0\ &quot;MPa&quot;"/>
    <numFmt numFmtId="167" formatCode="0.0"/>
    <numFmt numFmtId="168" formatCode="0.00\ &quot;m&quot;"/>
    <numFmt numFmtId="169" formatCode="0.0\ &quot;m²/ano&quot;"/>
    <numFmt numFmtId="170" formatCode="0.0%"/>
    <numFmt numFmtId="171" formatCode="0.00\ &quot;kg/cm²&quot;"/>
    <numFmt numFmtId="172" formatCode="#,###\ &quot;kPa&quot;"/>
    <numFmt numFmtId="173" formatCode="#,###\ &quot;l/m&quot;"/>
    <numFmt numFmtId="174" formatCode="0.000"/>
    <numFmt numFmtId="175" formatCode="0.0\ &quot;m&quot;"/>
    <numFmt numFmtId="176" formatCode="0\ &quot;kPa&quot;"/>
  </numFmts>
  <fonts count="2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Tahoma"/>
      <family val="2"/>
    </font>
    <font>
      <sz val="12"/>
      <name val="Tahoma"/>
      <family val="2"/>
    </font>
    <font>
      <sz val="10"/>
      <name val="Tahoma"/>
      <family val="2"/>
    </font>
    <font>
      <sz val="9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11"/>
      <name val="Tahoma"/>
      <family val="2"/>
    </font>
    <font>
      <sz val="1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11"/>
      <color rgb="FF000000"/>
      <name val="Tahoma"/>
      <family val="2"/>
    </font>
    <font>
      <b/>
      <sz val="10"/>
      <color rgb="FF000000"/>
      <name val="Tahoma"/>
      <family val="2"/>
    </font>
    <font>
      <b/>
      <vertAlign val="subscript"/>
      <sz val="8"/>
      <color rgb="FF000000"/>
      <name val="Tahoma"/>
      <family val="2"/>
    </font>
    <font>
      <b/>
      <sz val="10"/>
      <color rgb="FF000000"/>
      <name val="Calibri"/>
      <family val="2"/>
    </font>
    <font>
      <b/>
      <sz val="9"/>
      <color theme="0"/>
      <name val="Tahoma"/>
      <family val="2"/>
    </font>
    <font>
      <b/>
      <sz val="8"/>
      <color theme="0"/>
      <name val="Tahoma"/>
      <family val="2"/>
    </font>
    <font>
      <b/>
      <vertAlign val="subscript"/>
      <sz val="8"/>
      <color theme="0"/>
      <name val="Tahoma"/>
      <family val="2"/>
    </font>
    <font>
      <i/>
      <sz val="9"/>
      <name val="Tahoma"/>
      <family val="2"/>
    </font>
    <font>
      <b/>
      <vertAlign val="subscript"/>
      <sz val="8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 style="thin">
        <color indexed="21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21"/>
      </left>
      <right style="thin">
        <color indexed="12"/>
      </right>
      <top style="thin">
        <color indexed="12"/>
      </top>
      <bottom style="thin">
        <color indexed="21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21"/>
      </left>
      <right style="thin">
        <color indexed="21"/>
      </right>
      <top/>
      <bottom style="thin">
        <color indexed="21"/>
      </bottom>
      <diagonal/>
    </border>
    <border>
      <left style="thin">
        <color indexed="21"/>
      </left>
      <right style="thin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 style="thin">
        <color indexed="21"/>
      </bottom>
      <diagonal/>
    </border>
    <border>
      <left/>
      <right/>
      <top/>
      <bottom style="thin">
        <color indexed="21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64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64"/>
      </right>
      <top/>
      <bottom style="thin">
        <color indexed="12"/>
      </bottom>
      <diagonal/>
    </border>
    <border>
      <left style="thin">
        <color indexed="64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/>
      <top/>
      <bottom style="thin">
        <color indexed="21"/>
      </bottom>
      <diagonal/>
    </border>
    <border>
      <left/>
      <right style="thin">
        <color indexed="64"/>
      </right>
      <top/>
      <bottom style="thin">
        <color indexed="21"/>
      </bottom>
      <diagonal/>
    </border>
    <border>
      <left style="thin">
        <color indexed="64"/>
      </left>
      <right style="thin">
        <color indexed="21"/>
      </right>
      <top style="thin">
        <color indexed="21"/>
      </top>
      <bottom style="thin">
        <color indexed="64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64"/>
      </bottom>
      <diagonal/>
    </border>
    <border>
      <left style="thin">
        <color indexed="21"/>
      </left>
      <right style="thin">
        <color indexed="64"/>
      </right>
      <top style="thin">
        <color indexed="21"/>
      </top>
      <bottom style="thin">
        <color indexed="64"/>
      </bottom>
      <diagonal/>
    </border>
    <border>
      <left style="thin">
        <color indexed="64"/>
      </left>
      <right/>
      <top style="thin">
        <color indexed="12"/>
      </top>
      <bottom style="thin">
        <color indexed="21"/>
      </bottom>
      <diagonal/>
    </border>
    <border>
      <left/>
      <right style="thin">
        <color indexed="64"/>
      </right>
      <top style="thin">
        <color indexed="12"/>
      </top>
      <bottom style="thin">
        <color indexed="21"/>
      </bottom>
      <diagonal/>
    </border>
    <border>
      <left style="thin">
        <color indexed="64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 style="thin">
        <color indexed="21"/>
      </left>
      <right style="thin">
        <color indexed="64"/>
      </right>
      <top style="thin">
        <color indexed="21"/>
      </top>
      <bottom style="thin">
        <color indexed="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12"/>
      </left>
      <right style="thin">
        <color indexed="21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21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21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21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12"/>
      </right>
      <top style="thin">
        <color indexed="64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64"/>
      </top>
      <bottom style="thin">
        <color indexed="12"/>
      </bottom>
      <diagonal/>
    </border>
    <border>
      <left style="thin">
        <color indexed="12"/>
      </left>
      <right style="thin">
        <color indexed="64"/>
      </right>
      <top style="thin">
        <color indexed="64"/>
      </top>
      <bottom style="thin">
        <color indexed="12"/>
      </bottom>
      <diagonal/>
    </border>
    <border>
      <left style="thin">
        <color indexed="64"/>
      </left>
      <right style="thin">
        <color indexed="12"/>
      </right>
      <top/>
      <bottom style="thin">
        <color indexed="64"/>
      </bottom>
      <diagonal/>
    </border>
    <border>
      <left style="thin">
        <color indexed="12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9" fillId="0" borderId="0" xfId="0" applyFont="1"/>
    <xf numFmtId="0" fontId="12" fillId="0" borderId="1" xfId="0" applyFont="1" applyBorder="1" applyAlignment="1">
      <alignment wrapText="1"/>
    </xf>
    <xf numFmtId="0" fontId="12" fillId="0" borderId="2" xfId="0" applyFont="1" applyBorder="1" applyAlignment="1">
      <alignment horizontal="left" wrapText="1"/>
    </xf>
    <xf numFmtId="0" fontId="12" fillId="0" borderId="3" xfId="0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0" fillId="0" borderId="0" xfId="0" applyFont="1"/>
    <xf numFmtId="2" fontId="0" fillId="0" borderId="0" xfId="0" applyNumberFormat="1"/>
    <xf numFmtId="167" fontId="0" fillId="0" borderId="0" xfId="0" applyNumberFormat="1"/>
    <xf numFmtId="0" fontId="11" fillId="0" borderId="4" xfId="0" applyFont="1" applyBorder="1" applyAlignment="1">
      <alignment horizontal="right"/>
    </xf>
    <xf numFmtId="0" fontId="12" fillId="0" borderId="6" xfId="0" applyFont="1" applyBorder="1" applyAlignment="1">
      <alignment horizontal="left" wrapText="1"/>
    </xf>
    <xf numFmtId="0" fontId="8" fillId="0" borderId="0" xfId="0" applyFont="1" applyAlignment="1">
      <alignment vertical="center" wrapText="1"/>
    </xf>
    <xf numFmtId="10" fontId="0" fillId="0" borderId="0" xfId="0" applyNumberFormat="1"/>
    <xf numFmtId="0" fontId="12" fillId="0" borderId="10" xfId="0" applyFont="1" applyBorder="1" applyAlignment="1">
      <alignment horizontal="left" wrapText="1"/>
    </xf>
    <xf numFmtId="0" fontId="12" fillId="0" borderId="12" xfId="0" applyFont="1" applyBorder="1" applyAlignment="1">
      <alignment horizontal="left" wrapText="1"/>
    </xf>
    <xf numFmtId="0" fontId="11" fillId="3" borderId="2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right" vertical="center" wrapText="1"/>
    </xf>
    <xf numFmtId="0" fontId="11" fillId="3" borderId="16" xfId="0" applyFont="1" applyFill="1" applyBorder="1" applyAlignment="1">
      <alignment horizontal="left" vertical="center" wrapText="1"/>
    </xf>
    <xf numFmtId="0" fontId="11" fillId="3" borderId="17" xfId="0" applyFont="1" applyFill="1" applyBorder="1" applyAlignment="1">
      <alignment horizontal="left" vertical="center" wrapText="1"/>
    </xf>
    <xf numFmtId="0" fontId="11" fillId="3" borderId="17" xfId="0" applyFont="1" applyFill="1" applyBorder="1" applyAlignment="1">
      <alignment horizontal="right" vertical="center" wrapText="1"/>
    </xf>
    <xf numFmtId="0" fontId="11" fillId="6" borderId="2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0" fontId="11" fillId="6" borderId="17" xfId="0" applyFont="1" applyFill="1" applyBorder="1" applyAlignment="1">
      <alignment horizontal="left" vertical="center" wrapText="1"/>
    </xf>
    <xf numFmtId="0" fontId="17" fillId="5" borderId="23" xfId="0" applyFont="1" applyFill="1" applyBorder="1" applyAlignment="1">
      <alignment horizontal="left" vertical="center" wrapText="1"/>
    </xf>
    <xf numFmtId="0" fontId="17" fillId="5" borderId="24" xfId="0" applyFont="1" applyFill="1" applyBorder="1" applyAlignment="1">
      <alignment horizontal="left" vertical="center" wrapText="1"/>
    </xf>
    <xf numFmtId="0" fontId="17" fillId="5" borderId="25" xfId="0" applyFont="1" applyFill="1" applyBorder="1" applyAlignment="1">
      <alignment vertical="center" wrapText="1"/>
    </xf>
    <xf numFmtId="0" fontId="17" fillId="2" borderId="23" xfId="0" applyFont="1" applyFill="1" applyBorder="1" applyAlignment="1">
      <alignment horizontal="left" vertical="center" wrapText="1"/>
    </xf>
    <xf numFmtId="0" fontId="17" fillId="2" borderId="24" xfId="0" applyFont="1" applyFill="1" applyBorder="1" applyAlignment="1">
      <alignment horizontal="left" vertical="center" wrapText="1"/>
    </xf>
    <xf numFmtId="0" fontId="17" fillId="2" borderId="25" xfId="0" applyFont="1" applyFill="1" applyBorder="1" applyAlignment="1">
      <alignment vertical="center" wrapText="1"/>
    </xf>
    <xf numFmtId="0" fontId="12" fillId="0" borderId="5" xfId="0" applyFont="1" applyBorder="1" applyAlignment="1">
      <alignment wrapText="1"/>
    </xf>
    <xf numFmtId="0" fontId="17" fillId="4" borderId="23" xfId="0" applyFont="1" applyFill="1" applyBorder="1" applyAlignment="1">
      <alignment horizontal="left" vertical="center" wrapText="1"/>
    </xf>
    <xf numFmtId="0" fontId="7" fillId="7" borderId="27" xfId="0" applyFont="1" applyFill="1" applyBorder="1"/>
    <xf numFmtId="167" fontId="7" fillId="7" borderId="29" xfId="0" applyNumberFormat="1" applyFont="1" applyFill="1" applyBorder="1" applyAlignment="1">
      <alignment horizontal="center"/>
    </xf>
    <xf numFmtId="0" fontId="7" fillId="7" borderId="30" xfId="0" applyFont="1" applyFill="1" applyBorder="1"/>
    <xf numFmtId="168" fontId="7" fillId="7" borderId="0" xfId="0" applyNumberFormat="1" applyFont="1" applyFill="1"/>
    <xf numFmtId="0" fontId="7" fillId="7" borderId="31" xfId="0" applyFont="1" applyFill="1" applyBorder="1"/>
    <xf numFmtId="0" fontId="7" fillId="7" borderId="0" xfId="0" applyFont="1" applyFill="1"/>
    <xf numFmtId="168" fontId="7" fillId="7" borderId="30" xfId="0" applyNumberFormat="1" applyFont="1" applyFill="1" applyBorder="1" applyAlignment="1">
      <alignment horizontal="left" vertical="center"/>
    </xf>
    <xf numFmtId="168" fontId="7" fillId="7" borderId="31" xfId="0" applyNumberFormat="1" applyFont="1" applyFill="1" applyBorder="1"/>
    <xf numFmtId="0" fontId="7" fillId="7" borderId="32" xfId="0" applyFont="1" applyFill="1" applyBorder="1"/>
    <xf numFmtId="0" fontId="7" fillId="7" borderId="33" xfId="0" applyFont="1" applyFill="1" applyBorder="1"/>
    <xf numFmtId="0" fontId="7" fillId="7" borderId="34" xfId="0" applyFont="1" applyFill="1" applyBorder="1"/>
    <xf numFmtId="0" fontId="12" fillId="0" borderId="26" xfId="0" applyFont="1" applyBorder="1" applyAlignment="1">
      <alignment horizontal="left" wrapText="1"/>
    </xf>
    <xf numFmtId="0" fontId="14" fillId="0" borderId="0" xfId="0" applyFont="1"/>
    <xf numFmtId="0" fontId="18" fillId="8" borderId="23" xfId="0" applyFont="1" applyFill="1" applyBorder="1" applyAlignment="1">
      <alignment horizontal="center" vertical="center" wrapText="1"/>
    </xf>
    <xf numFmtId="0" fontId="18" fillId="8" borderId="24" xfId="0" applyFont="1" applyFill="1" applyBorder="1" applyAlignment="1">
      <alignment horizontal="center" vertical="center" wrapText="1"/>
    </xf>
    <xf numFmtId="0" fontId="18" fillId="8" borderId="25" xfId="0" applyFont="1" applyFill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8" fillId="0" borderId="0" xfId="0" applyFont="1" applyAlignment="1">
      <alignment vertical="center"/>
    </xf>
    <xf numFmtId="168" fontId="8" fillId="0" borderId="13" xfId="0" applyNumberFormat="1" applyFont="1" applyBorder="1" applyAlignment="1" applyProtection="1">
      <alignment horizontal="center"/>
      <protection locked="0"/>
    </xf>
    <xf numFmtId="173" fontId="8" fillId="0" borderId="13" xfId="0" applyNumberFormat="1" applyFont="1" applyBorder="1" applyAlignment="1" applyProtection="1">
      <alignment horizontal="center"/>
      <protection locked="0"/>
    </xf>
    <xf numFmtId="166" fontId="8" fillId="0" borderId="13" xfId="0" applyNumberFormat="1" applyFont="1" applyBorder="1" applyAlignment="1" applyProtection="1">
      <alignment horizontal="center"/>
      <protection locked="0"/>
    </xf>
    <xf numFmtId="168" fontId="11" fillId="6" borderId="22" xfId="0" applyNumberFormat="1" applyFont="1" applyFill="1" applyBorder="1" applyAlignment="1" applyProtection="1">
      <alignment horizontal="center" vertical="center" wrapText="1"/>
      <protection hidden="1"/>
    </xf>
    <xf numFmtId="170" fontId="11" fillId="6" borderId="18" xfId="1" applyNumberFormat="1" applyFont="1" applyFill="1" applyBorder="1" applyAlignment="1" applyProtection="1">
      <alignment horizontal="center" vertical="center" wrapText="1"/>
      <protection hidden="1"/>
    </xf>
    <xf numFmtId="172" fontId="8" fillId="0" borderId="13" xfId="0" applyNumberFormat="1" applyFont="1" applyBorder="1" applyAlignment="1" applyProtection="1">
      <alignment horizontal="center"/>
      <protection hidden="1"/>
    </xf>
    <xf numFmtId="169" fontId="8" fillId="0" borderId="13" xfId="0" applyNumberFormat="1" applyFont="1" applyBorder="1" applyAlignment="1" applyProtection="1">
      <alignment horizontal="center"/>
      <protection hidden="1"/>
    </xf>
    <xf numFmtId="171" fontId="11" fillId="3" borderId="22" xfId="1" applyNumberFormat="1" applyFont="1" applyFill="1" applyBorder="1" applyAlignment="1" applyProtection="1">
      <alignment horizontal="center" vertical="center"/>
      <protection hidden="1"/>
    </xf>
    <xf numFmtId="167" fontId="11" fillId="3" borderId="18" xfId="1" applyNumberFormat="1" applyFont="1" applyFill="1" applyBorder="1" applyAlignment="1" applyProtection="1">
      <alignment horizontal="center" vertical="center"/>
      <protection hidden="1"/>
    </xf>
    <xf numFmtId="0" fontId="11" fillId="0" borderId="9" xfId="0" applyFont="1" applyBorder="1" applyAlignment="1">
      <alignment horizontal="right" vertical="center" indent="1"/>
    </xf>
    <xf numFmtId="0" fontId="20" fillId="0" borderId="0" xfId="0" applyFont="1" applyAlignment="1">
      <alignment wrapText="1"/>
    </xf>
    <xf numFmtId="0" fontId="12" fillId="0" borderId="41" xfId="0" applyFont="1" applyBorder="1" applyAlignment="1">
      <alignment horizontal="left" wrapText="1"/>
    </xf>
    <xf numFmtId="0" fontId="12" fillId="0" borderId="42" xfId="0" applyFont="1" applyBorder="1" applyAlignment="1">
      <alignment horizontal="left" wrapText="1"/>
    </xf>
    <xf numFmtId="0" fontId="11" fillId="0" borderId="42" xfId="0" applyFont="1" applyBorder="1" applyAlignment="1">
      <alignment horizontal="right" vertical="center" indent="1"/>
    </xf>
    <xf numFmtId="168" fontId="7" fillId="7" borderId="31" xfId="0" applyNumberFormat="1" applyFont="1" applyFill="1" applyBorder="1" applyAlignment="1">
      <alignment horizontal="center"/>
    </xf>
    <xf numFmtId="168" fontId="7" fillId="7" borderId="28" xfId="0" applyNumberFormat="1" applyFont="1" applyFill="1" applyBorder="1" applyAlignment="1">
      <alignment horizontal="center" vertical="top"/>
    </xf>
    <xf numFmtId="168" fontId="7" fillId="7" borderId="31" xfId="0" applyNumberFormat="1" applyFont="1" applyFill="1" applyBorder="1" applyAlignment="1">
      <alignment horizontal="left" vertical="top"/>
    </xf>
    <xf numFmtId="0" fontId="8" fillId="0" borderId="40" xfId="0" applyFont="1" applyBorder="1" applyAlignment="1">
      <alignment horizontal="center"/>
    </xf>
    <xf numFmtId="0" fontId="8" fillId="0" borderId="13" xfId="0" applyFont="1" applyBorder="1" applyAlignment="1" applyProtection="1">
      <alignment horizontal="center"/>
      <protection locked="0"/>
    </xf>
    <xf numFmtId="0" fontId="12" fillId="0" borderId="33" xfId="0" applyFont="1" applyBorder="1"/>
    <xf numFmtId="0" fontId="12" fillId="0" borderId="34" xfId="0" applyFont="1" applyBorder="1"/>
    <xf numFmtId="164" fontId="8" fillId="0" borderId="43" xfId="0" applyNumberFormat="1" applyFont="1" applyBorder="1" applyAlignment="1">
      <alignment horizontal="center"/>
    </xf>
    <xf numFmtId="175" fontId="8" fillId="0" borderId="13" xfId="0" applyNumberFormat="1" applyFont="1" applyBorder="1" applyAlignment="1">
      <alignment horizontal="center"/>
    </xf>
    <xf numFmtId="165" fontId="8" fillId="0" borderId="13" xfId="0" applyNumberFormat="1" applyFont="1" applyBorder="1" applyAlignment="1">
      <alignment horizontal="center"/>
    </xf>
    <xf numFmtId="172" fontId="8" fillId="0" borderId="13" xfId="0" applyNumberFormat="1" applyFont="1" applyBorder="1" applyAlignment="1">
      <alignment horizontal="center"/>
    </xf>
    <xf numFmtId="0" fontId="12" fillId="0" borderId="45" xfId="0" applyFont="1" applyBorder="1" applyAlignment="1">
      <alignment vertical="center"/>
    </xf>
    <xf numFmtId="0" fontId="12" fillId="0" borderId="44" xfId="0" applyFont="1" applyBorder="1" applyAlignment="1">
      <alignment vertical="center"/>
    </xf>
    <xf numFmtId="172" fontId="8" fillId="0" borderId="13" xfId="0" applyNumberFormat="1" applyFont="1" applyBorder="1" applyAlignment="1">
      <alignment horizontal="center" vertical="center"/>
    </xf>
    <xf numFmtId="1" fontId="12" fillId="0" borderId="36" xfId="0" applyNumberFormat="1" applyFont="1" applyBorder="1" applyAlignment="1">
      <alignment horizontal="center" vertical="center"/>
    </xf>
    <xf numFmtId="174" fontId="12" fillId="0" borderId="35" xfId="0" applyNumberFormat="1" applyFont="1" applyBorder="1" applyAlignment="1">
      <alignment horizontal="center" vertical="center"/>
    </xf>
    <xf numFmtId="1" fontId="12" fillId="0" borderId="13" xfId="0" applyNumberFormat="1" applyFont="1" applyBorder="1" applyAlignment="1">
      <alignment horizontal="center" vertical="center"/>
    </xf>
    <xf numFmtId="1" fontId="12" fillId="9" borderId="36" xfId="0" applyNumberFormat="1" applyFont="1" applyFill="1" applyBorder="1" applyAlignment="1">
      <alignment horizontal="center" vertical="center"/>
    </xf>
    <xf numFmtId="174" fontId="12" fillId="9" borderId="35" xfId="0" applyNumberFormat="1" applyFont="1" applyFill="1" applyBorder="1" applyAlignment="1">
      <alignment horizontal="center" vertical="center"/>
    </xf>
    <xf numFmtId="1" fontId="12" fillId="9" borderId="13" xfId="0" applyNumberFormat="1" applyFont="1" applyFill="1" applyBorder="1" applyAlignment="1">
      <alignment horizontal="center" vertical="center"/>
    </xf>
    <xf numFmtId="1" fontId="12" fillId="9" borderId="37" xfId="0" applyNumberFormat="1" applyFont="1" applyFill="1" applyBorder="1" applyAlignment="1">
      <alignment horizontal="center" vertical="center"/>
    </xf>
    <xf numFmtId="174" fontId="12" fillId="9" borderId="38" xfId="0" applyNumberFormat="1" applyFont="1" applyFill="1" applyBorder="1" applyAlignment="1">
      <alignment horizontal="center" vertical="center"/>
    </xf>
    <xf numFmtId="1" fontId="12" fillId="9" borderId="39" xfId="0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right"/>
    </xf>
    <xf numFmtId="0" fontId="11" fillId="6" borderId="1" xfId="0" applyFont="1" applyFill="1" applyBorder="1" applyAlignment="1">
      <alignment horizontal="right" vertical="center"/>
    </xf>
    <xf numFmtId="0" fontId="11" fillId="6" borderId="17" xfId="0" applyFont="1" applyFill="1" applyBorder="1" applyAlignment="1">
      <alignment horizontal="right" vertical="center"/>
    </xf>
    <xf numFmtId="176" fontId="8" fillId="0" borderId="11" xfId="0" applyNumberFormat="1" applyFont="1" applyBorder="1" applyAlignment="1" applyProtection="1">
      <alignment horizontal="center"/>
      <protection hidden="1"/>
    </xf>
    <xf numFmtId="0" fontId="1" fillId="0" borderId="0" xfId="0" applyFont="1"/>
    <xf numFmtId="174" fontId="0" fillId="0" borderId="0" xfId="0" applyNumberFormat="1"/>
    <xf numFmtId="169" fontId="8" fillId="0" borderId="13" xfId="0" applyNumberFormat="1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2" fillId="0" borderId="19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2" fillId="0" borderId="20" xfId="0" applyFont="1" applyBorder="1" applyAlignment="1">
      <alignment horizontal="center" wrapText="1"/>
    </xf>
    <xf numFmtId="168" fontId="7" fillId="7" borderId="30" xfId="0" applyNumberFormat="1" applyFont="1" applyFill="1" applyBorder="1" applyAlignment="1">
      <alignment horizontal="left" vertical="top" indent="1"/>
    </xf>
    <xf numFmtId="168" fontId="7" fillId="7" borderId="0" xfId="0" applyNumberFormat="1" applyFont="1" applyFill="1" applyAlignment="1">
      <alignment horizontal="left" vertical="top" indent="1"/>
    </xf>
    <xf numFmtId="0" fontId="17" fillId="4" borderId="24" xfId="0" applyFont="1" applyFill="1" applyBorder="1" applyAlignment="1">
      <alignment horizontal="left" vertical="center"/>
    </xf>
    <xf numFmtId="0" fontId="17" fillId="4" borderId="25" xfId="0" applyFont="1" applyFill="1" applyBorder="1" applyAlignment="1">
      <alignment horizontal="left" vertical="center"/>
    </xf>
    <xf numFmtId="0" fontId="12" fillId="0" borderId="14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5" xfId="0" applyFont="1" applyBorder="1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D3DAE5"/>
      <rgbColor rgb="00FFFF00"/>
      <rgbColor rgb="00EAEAEA"/>
      <rgbColor rgb="0000FFFF"/>
      <rgbColor rgb="00800000"/>
      <rgbColor rgb="00ECEFF4"/>
      <rgbColor rgb="00000080"/>
      <rgbColor rgb="00808000"/>
      <rgbColor rgb="00800080"/>
      <rgbColor rgb="00BBC6D7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BEEFF"/>
      <color rgb="FF33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fmlaLink="MC!$C$1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C$5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292121</xdr:colOff>
      <xdr:row>15</xdr:row>
      <xdr:rowOff>67010</xdr:rowOff>
    </xdr:from>
    <xdr:to>
      <xdr:col>10</xdr:col>
      <xdr:colOff>102266</xdr:colOff>
      <xdr:row>17</xdr:row>
      <xdr:rowOff>27406</xdr:rowOff>
    </xdr:to>
    <xdr:sp macro="" textlink="">
      <xdr:nvSpPr>
        <xdr:cNvPr id="19" name="Elips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6301530" y="2946158"/>
          <a:ext cx="295054" cy="306759"/>
        </a:xfrm>
        <a:prstGeom prst="ellipse">
          <a:avLst/>
        </a:prstGeom>
        <a:solidFill>
          <a:schemeClr val="accent6">
            <a:lumMod val="75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10</xdr:col>
      <xdr:colOff>418540</xdr:colOff>
      <xdr:row>15</xdr:row>
      <xdr:rowOff>66680</xdr:rowOff>
    </xdr:from>
    <xdr:to>
      <xdr:col>11</xdr:col>
      <xdr:colOff>228686</xdr:colOff>
      <xdr:row>17</xdr:row>
      <xdr:rowOff>27076</xdr:rowOff>
    </xdr:to>
    <xdr:sp macro="" textlink="">
      <xdr:nvSpPr>
        <xdr:cNvPr id="20" name="Elips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6912858" y="2945828"/>
          <a:ext cx="295055" cy="306759"/>
        </a:xfrm>
        <a:prstGeom prst="ellipse">
          <a:avLst/>
        </a:prstGeom>
        <a:solidFill>
          <a:schemeClr val="accent6">
            <a:lumMod val="75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293686</xdr:colOff>
      <xdr:row>18</xdr:row>
      <xdr:rowOff>150763</xdr:rowOff>
    </xdr:from>
    <xdr:to>
      <xdr:col>10</xdr:col>
      <xdr:colOff>103831</xdr:colOff>
      <xdr:row>20</xdr:row>
      <xdr:rowOff>111159</xdr:rowOff>
    </xdr:to>
    <xdr:sp macro="" textlink="">
      <xdr:nvSpPr>
        <xdr:cNvPr id="21" name="Elips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6364838" y="3397546"/>
          <a:ext cx="307102" cy="308265"/>
        </a:xfrm>
        <a:prstGeom prst="ellipse">
          <a:avLst/>
        </a:prstGeom>
        <a:solidFill>
          <a:schemeClr val="accent6">
            <a:lumMod val="75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10</xdr:col>
      <xdr:colOff>421413</xdr:colOff>
      <xdr:row>18</xdr:row>
      <xdr:rowOff>154386</xdr:rowOff>
    </xdr:from>
    <xdr:to>
      <xdr:col>11</xdr:col>
      <xdr:colOff>231559</xdr:colOff>
      <xdr:row>20</xdr:row>
      <xdr:rowOff>114782</xdr:rowOff>
    </xdr:to>
    <xdr:sp macro="" textlink="">
      <xdr:nvSpPr>
        <xdr:cNvPr id="22" name="E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6915731" y="3553079"/>
          <a:ext cx="295055" cy="306760"/>
        </a:xfrm>
        <a:prstGeom prst="ellipse">
          <a:avLst/>
        </a:prstGeom>
        <a:solidFill>
          <a:schemeClr val="accent6">
            <a:lumMod val="75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185197</xdr:colOff>
      <xdr:row>15</xdr:row>
      <xdr:rowOff>21257</xdr:rowOff>
    </xdr:from>
    <xdr:to>
      <xdr:col>5</xdr:col>
      <xdr:colOff>480252</xdr:colOff>
      <xdr:row>16</xdr:row>
      <xdr:rowOff>153566</xdr:rowOff>
    </xdr:to>
    <xdr:sp macro="" textlink="">
      <xdr:nvSpPr>
        <xdr:cNvPr id="101" name="Elips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4603868" y="2892696"/>
          <a:ext cx="295055" cy="304224"/>
        </a:xfrm>
        <a:prstGeom prst="ellipse">
          <a:avLst/>
        </a:prstGeom>
        <a:solidFill>
          <a:schemeClr val="accent6">
            <a:lumMod val="75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467951</xdr:colOff>
      <xdr:row>15</xdr:row>
      <xdr:rowOff>22744</xdr:rowOff>
    </xdr:from>
    <xdr:to>
      <xdr:col>7</xdr:col>
      <xdr:colOff>288989</xdr:colOff>
      <xdr:row>16</xdr:row>
      <xdr:rowOff>155053</xdr:rowOff>
    </xdr:to>
    <xdr:sp macro="" textlink="">
      <xdr:nvSpPr>
        <xdr:cNvPr id="102" name="Elips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5374488" y="2894183"/>
          <a:ext cx="308903" cy="304224"/>
        </a:xfrm>
        <a:prstGeom prst="ellipse">
          <a:avLst/>
        </a:prstGeom>
        <a:solidFill>
          <a:schemeClr val="accent6">
            <a:lumMod val="75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81913</xdr:colOff>
      <xdr:row>18</xdr:row>
      <xdr:rowOff>167955</xdr:rowOff>
    </xdr:from>
    <xdr:to>
      <xdr:col>6</xdr:col>
      <xdr:colOff>385117</xdr:colOff>
      <xdr:row>20</xdr:row>
      <xdr:rowOff>131685</xdr:rowOff>
    </xdr:to>
    <xdr:sp macro="" textlink="">
      <xdr:nvSpPr>
        <xdr:cNvPr id="103" name="Elips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4988450" y="3555138"/>
          <a:ext cx="303204" cy="307559"/>
        </a:xfrm>
        <a:prstGeom prst="ellipse">
          <a:avLst/>
        </a:prstGeom>
        <a:solidFill>
          <a:schemeClr val="accent6">
            <a:lumMod val="75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337605</xdr:colOff>
      <xdr:row>14</xdr:row>
      <xdr:rowOff>145822</xdr:rowOff>
    </xdr:from>
    <xdr:to>
      <xdr:col>7</xdr:col>
      <xdr:colOff>149010</xdr:colOff>
      <xdr:row>14</xdr:row>
      <xdr:rowOff>170747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/>
      </xdr:nvGrpSpPr>
      <xdr:grpSpPr>
        <a:xfrm>
          <a:off x="4917888" y="2870800"/>
          <a:ext cx="805318" cy="24925"/>
          <a:chOff x="4800600" y="2862739"/>
          <a:chExt cx="802005" cy="115215"/>
        </a:xfrm>
      </xdr:grpSpPr>
      <xdr:cxnSp macro="">
        <xdr:nvCxnSpPr>
          <xdr:cNvPr id="7" name="Conector de seta reta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 flipH="1">
            <a:off x="4800915" y="2863216"/>
            <a:ext cx="0" cy="114738"/>
          </a:xfrm>
          <a:prstGeom prst="straightConnector1">
            <a:avLst/>
          </a:prstGeom>
          <a:ln w="12700">
            <a:solidFill>
              <a:schemeClr val="tx1"/>
            </a:solidFill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" name="Conector de seta reta 51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CxnSpPr/>
        </xdr:nvCxnSpPr>
        <xdr:spPr>
          <a:xfrm flipH="1">
            <a:off x="5597205" y="2862739"/>
            <a:ext cx="0" cy="114739"/>
          </a:xfrm>
          <a:prstGeom prst="straightConnector1">
            <a:avLst/>
          </a:prstGeom>
          <a:ln w="12700">
            <a:solidFill>
              <a:schemeClr val="tx1"/>
            </a:solidFill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to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/>
        </xdr:nvCxnSpPr>
        <xdr:spPr>
          <a:xfrm flipH="1" flipV="1">
            <a:off x="4800600" y="2864644"/>
            <a:ext cx="802005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444932</xdr:colOff>
      <xdr:row>18</xdr:row>
      <xdr:rowOff>150171</xdr:rowOff>
    </xdr:from>
    <xdr:to>
      <xdr:col>7</xdr:col>
      <xdr:colOff>123753</xdr:colOff>
      <xdr:row>20</xdr:row>
      <xdr:rowOff>107669</xdr:rowOff>
    </xdr:to>
    <xdr:grpSp>
      <xdr:nvGrpSpPr>
        <xdr:cNvPr id="95" name="Grupo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GrpSpPr/>
      </xdr:nvGrpSpPr>
      <xdr:grpSpPr>
        <a:xfrm rot="7200000">
          <a:off x="5457376" y="3635683"/>
          <a:ext cx="305368" cy="175778"/>
          <a:chOff x="5282709" y="2486849"/>
          <a:chExt cx="314496" cy="756837"/>
        </a:xfrm>
      </xdr:grpSpPr>
      <xdr:cxnSp macro="">
        <xdr:nvCxnSpPr>
          <xdr:cNvPr id="98" name="Conector de seta reta 97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CxnSpPr/>
        </xdr:nvCxnSpPr>
        <xdr:spPr>
          <a:xfrm flipH="1">
            <a:off x="5597205" y="2862739"/>
            <a:ext cx="0" cy="114739"/>
          </a:xfrm>
          <a:prstGeom prst="straightConnector1">
            <a:avLst/>
          </a:prstGeom>
          <a:ln w="12700">
            <a:solidFill>
              <a:schemeClr val="tx1"/>
            </a:solidFill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9" name="Conector reto 98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CxnSpPr/>
        </xdr:nvCxnSpPr>
        <xdr:spPr>
          <a:xfrm rot="14400000" flipV="1">
            <a:off x="5052793" y="2716765"/>
            <a:ext cx="756837" cy="297005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330652</xdr:colOff>
      <xdr:row>15</xdr:row>
      <xdr:rowOff>170162</xdr:rowOff>
    </xdr:from>
    <xdr:to>
      <xdr:col>7</xdr:col>
      <xdr:colOff>143024</xdr:colOff>
      <xdr:row>19</xdr:row>
      <xdr:rowOff>150275</xdr:rowOff>
    </xdr:to>
    <xdr:sp macro="" textlink="">
      <xdr:nvSpPr>
        <xdr:cNvPr id="3" name="Triângulo isóscel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0800000">
          <a:off x="4749323" y="3041601"/>
          <a:ext cx="788103" cy="667772"/>
        </a:xfrm>
        <a:prstGeom prst="triangle">
          <a:avLst/>
        </a:prstGeom>
        <a:noFill/>
        <a:ln w="3175">
          <a:solidFill>
            <a:schemeClr val="tx1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7</xdr:col>
      <xdr:colOff>216324</xdr:colOff>
      <xdr:row>16</xdr:row>
      <xdr:rowOff>39836</xdr:rowOff>
    </xdr:from>
    <xdr:to>
      <xdr:col>7</xdr:col>
      <xdr:colOff>380054</xdr:colOff>
      <xdr:row>17</xdr:row>
      <xdr:rowOff>163303</xdr:rowOff>
    </xdr:to>
    <xdr:grpSp>
      <xdr:nvGrpSpPr>
        <xdr:cNvPr id="111" name="Grupo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GrpSpPr/>
      </xdr:nvGrpSpPr>
      <xdr:grpSpPr>
        <a:xfrm rot="7200000" flipH="1">
          <a:off x="5723684" y="3179520"/>
          <a:ext cx="297402" cy="163730"/>
          <a:chOff x="5282709" y="2486849"/>
          <a:chExt cx="318653" cy="756837"/>
        </a:xfrm>
      </xdr:grpSpPr>
      <xdr:cxnSp macro="">
        <xdr:nvCxnSpPr>
          <xdr:cNvPr id="112" name="Conector de seta reta 111">
            <a:extLst>
              <a:ext uri="{FF2B5EF4-FFF2-40B4-BE49-F238E27FC236}">
                <a16:creationId xmlns:a16="http://schemas.microsoft.com/office/drawing/2014/main" id="{00000000-0008-0000-0000-000070000000}"/>
              </a:ext>
            </a:extLst>
          </xdr:cNvPr>
          <xdr:cNvCxnSpPr/>
        </xdr:nvCxnSpPr>
        <xdr:spPr>
          <a:xfrm flipH="1">
            <a:off x="5601362" y="2858001"/>
            <a:ext cx="0" cy="114739"/>
          </a:xfrm>
          <a:prstGeom prst="straightConnector1">
            <a:avLst/>
          </a:prstGeom>
          <a:ln w="12700">
            <a:solidFill>
              <a:schemeClr val="tx1"/>
            </a:solidFill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3" name="Conector reto 112">
            <a:extLst>
              <a:ext uri="{FF2B5EF4-FFF2-40B4-BE49-F238E27FC236}">
                <a16:creationId xmlns:a16="http://schemas.microsoft.com/office/drawing/2014/main" id="{00000000-0008-0000-0000-000071000000}"/>
              </a:ext>
            </a:extLst>
          </xdr:cNvPr>
          <xdr:cNvCxnSpPr/>
        </xdr:nvCxnSpPr>
        <xdr:spPr>
          <a:xfrm rot="14400000" flipV="1">
            <a:off x="5052793" y="2716765"/>
            <a:ext cx="756837" cy="297005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196388</xdr:colOff>
      <xdr:row>15</xdr:row>
      <xdr:rowOff>162055</xdr:rowOff>
    </xdr:from>
    <xdr:to>
      <xdr:col>6</xdr:col>
      <xdr:colOff>286388</xdr:colOff>
      <xdr:row>16</xdr:row>
      <xdr:rowOff>11740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02925" y="3033494"/>
          <a:ext cx="90000" cy="21600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292976</xdr:colOff>
      <xdr:row>19</xdr:row>
      <xdr:rowOff>130851</xdr:rowOff>
    </xdr:from>
    <xdr:to>
      <xdr:col>5</xdr:col>
      <xdr:colOff>382976</xdr:colOff>
      <xdr:row>19</xdr:row>
      <xdr:rowOff>154276</xdr:rowOff>
    </xdr:to>
    <xdr:sp macro="" textlink="">
      <xdr:nvSpPr>
        <xdr:cNvPr id="133" name="Retângulo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4712039" y="3688640"/>
          <a:ext cx="90000" cy="23425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7</xdr:col>
      <xdr:colOff>95881</xdr:colOff>
      <xdr:row>19</xdr:row>
      <xdr:rowOff>134253</xdr:rowOff>
    </xdr:from>
    <xdr:to>
      <xdr:col>7</xdr:col>
      <xdr:colOff>185881</xdr:colOff>
      <xdr:row>19</xdr:row>
      <xdr:rowOff>157678</xdr:rowOff>
    </xdr:to>
    <xdr:sp macro="" textlink="">
      <xdr:nvSpPr>
        <xdr:cNvPr id="135" name="Retângulo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5490283" y="3693351"/>
          <a:ext cx="90000" cy="23425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372435</xdr:colOff>
      <xdr:row>21</xdr:row>
      <xdr:rowOff>99292</xdr:rowOff>
    </xdr:from>
    <xdr:to>
      <xdr:col>6</xdr:col>
      <xdr:colOff>462435</xdr:colOff>
      <xdr:row>21</xdr:row>
      <xdr:rowOff>123367</xdr:rowOff>
    </xdr:to>
    <xdr:sp macro="" textlink="">
      <xdr:nvSpPr>
        <xdr:cNvPr id="144" name="Retângulo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5280850" y="3978196"/>
          <a:ext cx="90000" cy="24075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441387</xdr:colOff>
      <xdr:row>21</xdr:row>
      <xdr:rowOff>102338</xdr:rowOff>
    </xdr:from>
    <xdr:to>
      <xdr:col>6</xdr:col>
      <xdr:colOff>46477</xdr:colOff>
      <xdr:row>21</xdr:row>
      <xdr:rowOff>123938</xdr:rowOff>
    </xdr:to>
    <xdr:sp macro="" textlink="">
      <xdr:nvSpPr>
        <xdr:cNvPr id="145" name="Retângulo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4863419" y="3981242"/>
          <a:ext cx="91473" cy="21600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7</xdr:col>
      <xdr:colOff>320677</xdr:colOff>
      <xdr:row>21</xdr:row>
      <xdr:rowOff>97734</xdr:rowOff>
    </xdr:from>
    <xdr:to>
      <xdr:col>7</xdr:col>
      <xdr:colOff>412223</xdr:colOff>
      <xdr:row>21</xdr:row>
      <xdr:rowOff>121809</xdr:rowOff>
    </xdr:to>
    <xdr:sp macro="" textlink="">
      <xdr:nvSpPr>
        <xdr:cNvPr id="146" name="Retângulo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5715475" y="3976638"/>
          <a:ext cx="91546" cy="24075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81906</xdr:colOff>
      <xdr:row>21</xdr:row>
      <xdr:rowOff>101163</xdr:rowOff>
    </xdr:from>
    <xdr:to>
      <xdr:col>5</xdr:col>
      <xdr:colOff>173451</xdr:colOff>
      <xdr:row>21</xdr:row>
      <xdr:rowOff>122763</xdr:rowOff>
    </xdr:to>
    <xdr:sp macro="" textlink="">
      <xdr:nvSpPr>
        <xdr:cNvPr id="147" name="Retângulo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4503938" y="3980067"/>
          <a:ext cx="91545" cy="21600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403436</xdr:colOff>
      <xdr:row>17</xdr:row>
      <xdr:rowOff>136127</xdr:rowOff>
    </xdr:from>
    <xdr:to>
      <xdr:col>7</xdr:col>
      <xdr:colOff>5571</xdr:colOff>
      <xdr:row>17</xdr:row>
      <xdr:rowOff>160202</xdr:rowOff>
    </xdr:to>
    <xdr:sp macro="" textlink="">
      <xdr:nvSpPr>
        <xdr:cNvPr id="148" name="Retângulo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5311851" y="3334095"/>
          <a:ext cx="88518" cy="24075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484547</xdr:colOff>
      <xdr:row>17</xdr:row>
      <xdr:rowOff>139173</xdr:rowOff>
    </xdr:from>
    <xdr:to>
      <xdr:col>6</xdr:col>
      <xdr:colOff>89637</xdr:colOff>
      <xdr:row>17</xdr:row>
      <xdr:rowOff>160773</xdr:rowOff>
    </xdr:to>
    <xdr:sp macro="" textlink="">
      <xdr:nvSpPr>
        <xdr:cNvPr id="149" name="Retângulo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4906579" y="3337141"/>
          <a:ext cx="91473" cy="21600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7</xdr:col>
      <xdr:colOff>343137</xdr:colOff>
      <xdr:row>17</xdr:row>
      <xdr:rowOff>134569</xdr:rowOff>
    </xdr:from>
    <xdr:to>
      <xdr:col>7</xdr:col>
      <xdr:colOff>434683</xdr:colOff>
      <xdr:row>17</xdr:row>
      <xdr:rowOff>158644</xdr:rowOff>
    </xdr:to>
    <xdr:sp macro="" textlink="">
      <xdr:nvSpPr>
        <xdr:cNvPr id="150" name="Retângulo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5737935" y="3332537"/>
          <a:ext cx="91546" cy="24075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58844</xdr:colOff>
      <xdr:row>17</xdr:row>
      <xdr:rowOff>137998</xdr:rowOff>
    </xdr:from>
    <xdr:to>
      <xdr:col>5</xdr:col>
      <xdr:colOff>150389</xdr:colOff>
      <xdr:row>17</xdr:row>
      <xdr:rowOff>159598</xdr:rowOff>
    </xdr:to>
    <xdr:sp macro="" textlink="">
      <xdr:nvSpPr>
        <xdr:cNvPr id="151" name="Retângulo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4480876" y="3335966"/>
          <a:ext cx="91545" cy="21600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7</xdr:col>
      <xdr:colOff>304129</xdr:colOff>
      <xdr:row>14</xdr:row>
      <xdr:rowOff>41049</xdr:rowOff>
    </xdr:from>
    <xdr:to>
      <xdr:col>7</xdr:col>
      <xdr:colOff>395675</xdr:colOff>
      <xdr:row>14</xdr:row>
      <xdr:rowOff>65124</xdr:rowOff>
    </xdr:to>
    <xdr:sp macro="" textlink="">
      <xdr:nvSpPr>
        <xdr:cNvPr id="153" name="Retângulo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5698531" y="2740573"/>
          <a:ext cx="91546" cy="24075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53199</xdr:colOff>
      <xdr:row>14</xdr:row>
      <xdr:rowOff>44478</xdr:rowOff>
    </xdr:from>
    <xdr:to>
      <xdr:col>5</xdr:col>
      <xdr:colOff>144744</xdr:colOff>
      <xdr:row>14</xdr:row>
      <xdr:rowOff>66078</xdr:rowOff>
    </xdr:to>
    <xdr:sp macro="" textlink="">
      <xdr:nvSpPr>
        <xdr:cNvPr id="154" name="Retângulo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4471870" y="2744002"/>
          <a:ext cx="91545" cy="21600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454388</xdr:colOff>
      <xdr:row>14</xdr:row>
      <xdr:rowOff>43513</xdr:rowOff>
    </xdr:from>
    <xdr:to>
      <xdr:col>7</xdr:col>
      <xdr:colOff>14641</xdr:colOff>
      <xdr:row>14</xdr:row>
      <xdr:rowOff>67588</xdr:rowOff>
    </xdr:to>
    <xdr:sp macro="" textlink="">
      <xdr:nvSpPr>
        <xdr:cNvPr id="157" name="Retângulo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5361050" y="2746554"/>
          <a:ext cx="46800" cy="24075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455548</xdr:colOff>
      <xdr:row>14</xdr:row>
      <xdr:rowOff>43985</xdr:rowOff>
    </xdr:from>
    <xdr:to>
      <xdr:col>6</xdr:col>
      <xdr:colOff>39868</xdr:colOff>
      <xdr:row>14</xdr:row>
      <xdr:rowOff>65585</xdr:rowOff>
    </xdr:to>
    <xdr:sp macro="" textlink="">
      <xdr:nvSpPr>
        <xdr:cNvPr id="158" name="Retângulo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4882768" y="2741465"/>
          <a:ext cx="72000" cy="21600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7</xdr:col>
      <xdr:colOff>436430</xdr:colOff>
      <xdr:row>15</xdr:row>
      <xdr:rowOff>161739</xdr:rowOff>
    </xdr:from>
    <xdr:to>
      <xdr:col>7</xdr:col>
      <xdr:colOff>479630</xdr:colOff>
      <xdr:row>16</xdr:row>
      <xdr:rowOff>14274</xdr:rowOff>
    </xdr:to>
    <xdr:sp macro="" textlink="">
      <xdr:nvSpPr>
        <xdr:cNvPr id="161" name="Retângulo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5826459" y="3019239"/>
          <a:ext cx="43200" cy="23425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6122</xdr:colOff>
      <xdr:row>15</xdr:row>
      <xdr:rowOff>157416</xdr:rowOff>
    </xdr:from>
    <xdr:to>
      <xdr:col>5</xdr:col>
      <xdr:colOff>49322</xdr:colOff>
      <xdr:row>16</xdr:row>
      <xdr:rowOff>9951</xdr:rowOff>
    </xdr:to>
    <xdr:sp macro="" textlink="">
      <xdr:nvSpPr>
        <xdr:cNvPr id="162" name="Retângulo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4426843" y="3014916"/>
          <a:ext cx="43200" cy="23425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438059</xdr:colOff>
      <xdr:row>14</xdr:row>
      <xdr:rowOff>159675</xdr:rowOff>
    </xdr:from>
    <xdr:to>
      <xdr:col>11</xdr:col>
      <xdr:colOff>80241</xdr:colOff>
      <xdr:row>15</xdr:row>
      <xdr:rowOff>11418</xdr:rowOff>
    </xdr:to>
    <xdr:grpSp>
      <xdr:nvGrpSpPr>
        <xdr:cNvPr id="163" name="Grupo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GrpSpPr/>
      </xdr:nvGrpSpPr>
      <xdr:grpSpPr>
        <a:xfrm>
          <a:off x="6641733" y="2884653"/>
          <a:ext cx="636095" cy="25678"/>
          <a:chOff x="4800600" y="2862739"/>
          <a:chExt cx="802005" cy="115215"/>
        </a:xfrm>
      </xdr:grpSpPr>
      <xdr:cxnSp macro="">
        <xdr:nvCxnSpPr>
          <xdr:cNvPr id="164" name="Conector de seta reta 163">
            <a:extLst>
              <a:ext uri="{FF2B5EF4-FFF2-40B4-BE49-F238E27FC236}">
                <a16:creationId xmlns:a16="http://schemas.microsoft.com/office/drawing/2014/main" id="{00000000-0008-0000-0000-0000A4000000}"/>
              </a:ext>
            </a:extLst>
          </xdr:cNvPr>
          <xdr:cNvCxnSpPr/>
        </xdr:nvCxnSpPr>
        <xdr:spPr>
          <a:xfrm flipH="1">
            <a:off x="4800915" y="2863216"/>
            <a:ext cx="0" cy="114738"/>
          </a:xfrm>
          <a:prstGeom prst="straightConnector1">
            <a:avLst/>
          </a:prstGeom>
          <a:ln w="12700">
            <a:solidFill>
              <a:schemeClr val="tx1"/>
            </a:solidFill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5" name="Conector de seta reta 164">
            <a:extLst>
              <a:ext uri="{FF2B5EF4-FFF2-40B4-BE49-F238E27FC236}">
                <a16:creationId xmlns:a16="http://schemas.microsoft.com/office/drawing/2014/main" id="{00000000-0008-0000-0000-0000A5000000}"/>
              </a:ext>
            </a:extLst>
          </xdr:cNvPr>
          <xdr:cNvCxnSpPr/>
        </xdr:nvCxnSpPr>
        <xdr:spPr>
          <a:xfrm flipH="1">
            <a:off x="5597205" y="2862739"/>
            <a:ext cx="0" cy="114739"/>
          </a:xfrm>
          <a:prstGeom prst="straightConnector1">
            <a:avLst/>
          </a:prstGeom>
          <a:ln w="12700">
            <a:solidFill>
              <a:schemeClr val="tx1"/>
            </a:solidFill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6" name="Conector reto 165">
            <a:extLst>
              <a:ext uri="{FF2B5EF4-FFF2-40B4-BE49-F238E27FC236}">
                <a16:creationId xmlns:a16="http://schemas.microsoft.com/office/drawing/2014/main" id="{00000000-0008-0000-0000-0000A6000000}"/>
              </a:ext>
            </a:extLst>
          </xdr:cNvPr>
          <xdr:cNvCxnSpPr/>
        </xdr:nvCxnSpPr>
        <xdr:spPr>
          <a:xfrm flipH="1" flipV="1">
            <a:off x="4800600" y="2864644"/>
            <a:ext cx="802005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437284</xdr:colOff>
      <xdr:row>16</xdr:row>
      <xdr:rowOff>43295</xdr:rowOff>
    </xdr:from>
    <xdr:to>
      <xdr:col>11</xdr:col>
      <xdr:colOff>79466</xdr:colOff>
      <xdr:row>19</xdr:row>
      <xdr:rowOff>134216</xdr:rowOff>
    </xdr:to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6446693" y="3095625"/>
          <a:ext cx="612000" cy="610466"/>
        </a:xfrm>
        <a:prstGeom prst="rect">
          <a:avLst/>
        </a:prstGeom>
        <a:noFill/>
        <a:ln w="3175">
          <a:solidFill>
            <a:schemeClr val="tx1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pt-BR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227177</xdr:colOff>
      <xdr:row>16</xdr:row>
      <xdr:rowOff>44032</xdr:rowOff>
    </xdr:from>
    <xdr:to>
      <xdr:col>9</xdr:col>
      <xdr:colOff>252377</xdr:colOff>
      <xdr:row>17</xdr:row>
      <xdr:rowOff>14851</xdr:rowOff>
    </xdr:to>
    <xdr:grpSp>
      <xdr:nvGrpSpPr>
        <xdr:cNvPr id="167" name="Grupo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GrpSpPr/>
      </xdr:nvGrpSpPr>
      <xdr:grpSpPr>
        <a:xfrm rot="5400000" flipV="1">
          <a:off x="6371074" y="3176657"/>
          <a:ext cx="144754" cy="25200"/>
          <a:chOff x="4800600" y="2852379"/>
          <a:chExt cx="802005" cy="114738"/>
        </a:xfrm>
      </xdr:grpSpPr>
      <xdr:cxnSp macro="">
        <xdr:nvCxnSpPr>
          <xdr:cNvPr id="168" name="Conector de seta reta 167">
            <a:extLst>
              <a:ext uri="{FF2B5EF4-FFF2-40B4-BE49-F238E27FC236}">
                <a16:creationId xmlns:a16="http://schemas.microsoft.com/office/drawing/2014/main" id="{00000000-0008-0000-0000-0000A8000000}"/>
              </a:ext>
            </a:extLst>
          </xdr:cNvPr>
          <xdr:cNvCxnSpPr/>
        </xdr:nvCxnSpPr>
        <xdr:spPr>
          <a:xfrm flipH="1">
            <a:off x="4807539" y="2852379"/>
            <a:ext cx="0" cy="114738"/>
          </a:xfrm>
          <a:prstGeom prst="straightConnector1">
            <a:avLst/>
          </a:prstGeom>
          <a:ln w="12700">
            <a:solidFill>
              <a:schemeClr val="tx1"/>
            </a:solidFill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9" name="Conector reto 168">
            <a:extLst>
              <a:ext uri="{FF2B5EF4-FFF2-40B4-BE49-F238E27FC236}">
                <a16:creationId xmlns:a16="http://schemas.microsoft.com/office/drawing/2014/main" id="{00000000-0008-0000-0000-0000A9000000}"/>
              </a:ext>
            </a:extLst>
          </xdr:cNvPr>
          <xdr:cNvCxnSpPr/>
        </xdr:nvCxnSpPr>
        <xdr:spPr>
          <a:xfrm flipH="1" flipV="1">
            <a:off x="4800600" y="2864644"/>
            <a:ext cx="802005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224993</xdr:colOff>
      <xdr:row>18</xdr:row>
      <xdr:rowOff>7983</xdr:rowOff>
    </xdr:from>
    <xdr:to>
      <xdr:col>9</xdr:col>
      <xdr:colOff>249815</xdr:colOff>
      <xdr:row>19</xdr:row>
      <xdr:rowOff>140801</xdr:rowOff>
    </xdr:to>
    <xdr:grpSp>
      <xdr:nvGrpSpPr>
        <xdr:cNvPr id="170" name="Grupo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GrpSpPr/>
      </xdr:nvGrpSpPr>
      <xdr:grpSpPr>
        <a:xfrm rot="16200000">
          <a:off x="6287701" y="3569666"/>
          <a:ext cx="306753" cy="24822"/>
          <a:chOff x="4800600" y="2852210"/>
          <a:chExt cx="802005" cy="114738"/>
        </a:xfrm>
      </xdr:grpSpPr>
      <xdr:cxnSp macro="">
        <xdr:nvCxnSpPr>
          <xdr:cNvPr id="171" name="Conector de seta reta 170">
            <a:extLst>
              <a:ext uri="{FF2B5EF4-FFF2-40B4-BE49-F238E27FC236}">
                <a16:creationId xmlns:a16="http://schemas.microsoft.com/office/drawing/2014/main" id="{00000000-0008-0000-0000-0000AB000000}"/>
              </a:ext>
            </a:extLst>
          </xdr:cNvPr>
          <xdr:cNvCxnSpPr/>
        </xdr:nvCxnSpPr>
        <xdr:spPr>
          <a:xfrm flipH="1">
            <a:off x="4811730" y="2852210"/>
            <a:ext cx="0" cy="114738"/>
          </a:xfrm>
          <a:prstGeom prst="straightConnector1">
            <a:avLst/>
          </a:prstGeom>
          <a:ln w="12700">
            <a:solidFill>
              <a:schemeClr val="tx1"/>
            </a:solidFill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2" name="Conector reto 171">
            <a:extLst>
              <a:ext uri="{FF2B5EF4-FFF2-40B4-BE49-F238E27FC236}">
                <a16:creationId xmlns:a16="http://schemas.microsoft.com/office/drawing/2014/main" id="{00000000-0008-0000-0000-0000AC000000}"/>
              </a:ext>
            </a:extLst>
          </xdr:cNvPr>
          <xdr:cNvCxnSpPr/>
        </xdr:nvCxnSpPr>
        <xdr:spPr>
          <a:xfrm flipH="1" flipV="1">
            <a:off x="4800600" y="2864644"/>
            <a:ext cx="802005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219437</xdr:colOff>
      <xdr:row>16</xdr:row>
      <xdr:rowOff>30078</xdr:rowOff>
    </xdr:from>
    <xdr:to>
      <xdr:col>10</xdr:col>
      <xdr:colOff>309437</xdr:colOff>
      <xdr:row>16</xdr:row>
      <xdr:rowOff>54153</xdr:rowOff>
    </xdr:to>
    <xdr:sp macro="" textlink="">
      <xdr:nvSpPr>
        <xdr:cNvPr id="180" name="Retângulo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6715487" y="3068553"/>
          <a:ext cx="90000" cy="24075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10</xdr:col>
      <xdr:colOff>217056</xdr:colOff>
      <xdr:row>17</xdr:row>
      <xdr:rowOff>156285</xdr:rowOff>
    </xdr:from>
    <xdr:to>
      <xdr:col>10</xdr:col>
      <xdr:colOff>307056</xdr:colOff>
      <xdr:row>18</xdr:row>
      <xdr:rowOff>8910</xdr:rowOff>
    </xdr:to>
    <xdr:sp macro="" textlink="">
      <xdr:nvSpPr>
        <xdr:cNvPr id="183" name="Retângulo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6713106" y="3366210"/>
          <a:ext cx="90000" cy="24075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390228</xdr:colOff>
      <xdr:row>17</xdr:row>
      <xdr:rowOff>159331</xdr:rowOff>
    </xdr:from>
    <xdr:to>
      <xdr:col>9</xdr:col>
      <xdr:colOff>483184</xdr:colOff>
      <xdr:row>18</xdr:row>
      <xdr:rowOff>9481</xdr:rowOff>
    </xdr:to>
    <xdr:sp macro="" textlink="">
      <xdr:nvSpPr>
        <xdr:cNvPr id="184" name="Retângulo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6400503" y="3369256"/>
          <a:ext cx="92956" cy="21600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11</xdr:col>
      <xdr:colOff>38390</xdr:colOff>
      <xdr:row>21</xdr:row>
      <xdr:rowOff>78869</xdr:rowOff>
    </xdr:from>
    <xdr:to>
      <xdr:col>11</xdr:col>
      <xdr:colOff>128390</xdr:colOff>
      <xdr:row>21</xdr:row>
      <xdr:rowOff>102944</xdr:rowOff>
    </xdr:to>
    <xdr:sp macro="" textlink="">
      <xdr:nvSpPr>
        <xdr:cNvPr id="186" name="Retângulo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7021576" y="4030383"/>
          <a:ext cx="90000" cy="24075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10</xdr:col>
      <xdr:colOff>220349</xdr:colOff>
      <xdr:row>19</xdr:row>
      <xdr:rowOff>117635</xdr:rowOff>
    </xdr:from>
    <xdr:to>
      <xdr:col>10</xdr:col>
      <xdr:colOff>313305</xdr:colOff>
      <xdr:row>19</xdr:row>
      <xdr:rowOff>138019</xdr:rowOff>
    </xdr:to>
    <xdr:sp macro="" textlink="">
      <xdr:nvSpPr>
        <xdr:cNvPr id="189" name="Retângulo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6721668" y="3656071"/>
          <a:ext cx="92956" cy="20384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11</xdr:col>
      <xdr:colOff>338950</xdr:colOff>
      <xdr:row>19</xdr:row>
      <xdr:rowOff>115110</xdr:rowOff>
    </xdr:from>
    <xdr:to>
      <xdr:col>11</xdr:col>
      <xdr:colOff>430496</xdr:colOff>
      <xdr:row>19</xdr:row>
      <xdr:rowOff>137969</xdr:rowOff>
    </xdr:to>
    <xdr:sp macro="" textlink="">
      <xdr:nvSpPr>
        <xdr:cNvPr id="190" name="Retângulo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7317413" y="3656169"/>
          <a:ext cx="91546" cy="22859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11</xdr:col>
      <xdr:colOff>33610</xdr:colOff>
      <xdr:row>17</xdr:row>
      <xdr:rowOff>156419</xdr:rowOff>
    </xdr:from>
    <xdr:to>
      <xdr:col>11</xdr:col>
      <xdr:colOff>123610</xdr:colOff>
      <xdr:row>18</xdr:row>
      <xdr:rowOff>9044</xdr:rowOff>
    </xdr:to>
    <xdr:sp macro="" textlink="">
      <xdr:nvSpPr>
        <xdr:cNvPr id="191" name="Retângulo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7015435" y="3366344"/>
          <a:ext cx="90000" cy="24075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11</xdr:col>
      <xdr:colOff>335143</xdr:colOff>
      <xdr:row>17</xdr:row>
      <xdr:rowOff>156940</xdr:rowOff>
    </xdr:from>
    <xdr:to>
      <xdr:col>11</xdr:col>
      <xdr:colOff>426689</xdr:colOff>
      <xdr:row>18</xdr:row>
      <xdr:rowOff>9565</xdr:rowOff>
    </xdr:to>
    <xdr:sp macro="" textlink="">
      <xdr:nvSpPr>
        <xdr:cNvPr id="192" name="Retângulo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7316968" y="3366865"/>
          <a:ext cx="91546" cy="24075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78285</xdr:colOff>
      <xdr:row>17</xdr:row>
      <xdr:rowOff>159331</xdr:rowOff>
    </xdr:from>
    <xdr:to>
      <xdr:col>9</xdr:col>
      <xdr:colOff>171241</xdr:colOff>
      <xdr:row>18</xdr:row>
      <xdr:rowOff>9481</xdr:rowOff>
    </xdr:to>
    <xdr:sp macro="" textlink="">
      <xdr:nvSpPr>
        <xdr:cNvPr id="194" name="Retângulo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6088560" y="3369256"/>
          <a:ext cx="92956" cy="21600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11</xdr:col>
      <xdr:colOff>335143</xdr:colOff>
      <xdr:row>16</xdr:row>
      <xdr:rowOff>25971</xdr:rowOff>
    </xdr:from>
    <xdr:to>
      <xdr:col>11</xdr:col>
      <xdr:colOff>426689</xdr:colOff>
      <xdr:row>16</xdr:row>
      <xdr:rowOff>50046</xdr:rowOff>
    </xdr:to>
    <xdr:sp macro="" textlink="">
      <xdr:nvSpPr>
        <xdr:cNvPr id="195" name="Retângulo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7316968" y="3064446"/>
          <a:ext cx="91546" cy="24075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80772</xdr:colOff>
      <xdr:row>16</xdr:row>
      <xdr:rowOff>30453</xdr:rowOff>
    </xdr:from>
    <xdr:to>
      <xdr:col>9</xdr:col>
      <xdr:colOff>172318</xdr:colOff>
      <xdr:row>16</xdr:row>
      <xdr:rowOff>54528</xdr:rowOff>
    </xdr:to>
    <xdr:sp macro="" textlink="">
      <xdr:nvSpPr>
        <xdr:cNvPr id="196" name="Retângulo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6089926" y="3058843"/>
          <a:ext cx="91546" cy="24075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10</xdr:col>
      <xdr:colOff>223939</xdr:colOff>
      <xdr:row>21</xdr:row>
      <xdr:rowOff>74482</xdr:rowOff>
    </xdr:from>
    <xdr:to>
      <xdr:col>10</xdr:col>
      <xdr:colOff>313939</xdr:colOff>
      <xdr:row>21</xdr:row>
      <xdr:rowOff>97997</xdr:rowOff>
    </xdr:to>
    <xdr:sp macro="" textlink="">
      <xdr:nvSpPr>
        <xdr:cNvPr id="197" name="Retângulo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6722710" y="4025996"/>
          <a:ext cx="90000" cy="23515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391668</xdr:colOff>
      <xdr:row>21</xdr:row>
      <xdr:rowOff>77528</xdr:rowOff>
    </xdr:from>
    <xdr:to>
      <xdr:col>9</xdr:col>
      <xdr:colOff>484383</xdr:colOff>
      <xdr:row>21</xdr:row>
      <xdr:rowOff>98568</xdr:rowOff>
    </xdr:to>
    <xdr:sp macro="" textlink="">
      <xdr:nvSpPr>
        <xdr:cNvPr id="198" name="Retângulo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6406025" y="4029042"/>
          <a:ext cx="92715" cy="21040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11</xdr:col>
      <xdr:colOff>340142</xdr:colOff>
      <xdr:row>21</xdr:row>
      <xdr:rowOff>75137</xdr:rowOff>
    </xdr:from>
    <xdr:to>
      <xdr:col>11</xdr:col>
      <xdr:colOff>431688</xdr:colOff>
      <xdr:row>21</xdr:row>
      <xdr:rowOff>98652</xdr:rowOff>
    </xdr:to>
    <xdr:sp macro="" textlink="">
      <xdr:nvSpPr>
        <xdr:cNvPr id="200" name="Retângulo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7322700" y="3929099"/>
          <a:ext cx="91546" cy="23515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79725</xdr:colOff>
      <xdr:row>21</xdr:row>
      <xdr:rowOff>77528</xdr:rowOff>
    </xdr:from>
    <xdr:to>
      <xdr:col>9</xdr:col>
      <xdr:colOff>172681</xdr:colOff>
      <xdr:row>21</xdr:row>
      <xdr:rowOff>98568</xdr:rowOff>
    </xdr:to>
    <xdr:sp macro="" textlink="">
      <xdr:nvSpPr>
        <xdr:cNvPr id="201" name="Retângulo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6094082" y="4029042"/>
          <a:ext cx="92956" cy="21040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77727</xdr:colOff>
      <xdr:row>19</xdr:row>
      <xdr:rowOff>126273</xdr:rowOff>
    </xdr:from>
    <xdr:to>
      <xdr:col>9</xdr:col>
      <xdr:colOff>170683</xdr:colOff>
      <xdr:row>19</xdr:row>
      <xdr:rowOff>147313</xdr:rowOff>
    </xdr:to>
    <xdr:sp macro="" textlink="">
      <xdr:nvSpPr>
        <xdr:cNvPr id="202" name="Retângulo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6086881" y="3667332"/>
          <a:ext cx="92956" cy="21040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11</xdr:col>
      <xdr:colOff>337945</xdr:colOff>
      <xdr:row>14</xdr:row>
      <xdr:rowOff>92086</xdr:rowOff>
    </xdr:from>
    <xdr:to>
      <xdr:col>11</xdr:col>
      <xdr:colOff>429491</xdr:colOff>
      <xdr:row>14</xdr:row>
      <xdr:rowOff>116161</xdr:rowOff>
    </xdr:to>
    <xdr:sp macro="" textlink="">
      <xdr:nvSpPr>
        <xdr:cNvPr id="203" name="Retângulo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7316408" y="2778696"/>
          <a:ext cx="91546" cy="24075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83574</xdr:colOff>
      <xdr:row>14</xdr:row>
      <xdr:rowOff>96568</xdr:rowOff>
    </xdr:from>
    <xdr:to>
      <xdr:col>9</xdr:col>
      <xdr:colOff>175120</xdr:colOff>
      <xdr:row>14</xdr:row>
      <xdr:rowOff>120643</xdr:rowOff>
    </xdr:to>
    <xdr:sp macro="" textlink="">
      <xdr:nvSpPr>
        <xdr:cNvPr id="204" name="Retângulo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6092728" y="2783178"/>
          <a:ext cx="91546" cy="24075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384513</xdr:colOff>
      <xdr:row>14</xdr:row>
      <xdr:rowOff>92656</xdr:rowOff>
    </xdr:from>
    <xdr:to>
      <xdr:col>9</xdr:col>
      <xdr:colOff>477469</xdr:colOff>
      <xdr:row>14</xdr:row>
      <xdr:rowOff>114256</xdr:rowOff>
    </xdr:to>
    <xdr:sp macro="" textlink="">
      <xdr:nvSpPr>
        <xdr:cNvPr id="205" name="Retângulo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6408123" y="2790136"/>
          <a:ext cx="92956" cy="21600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11</xdr:col>
      <xdr:colOff>27895</xdr:colOff>
      <xdr:row>14</xdr:row>
      <xdr:rowOff>89744</xdr:rowOff>
    </xdr:from>
    <xdr:to>
      <xdr:col>11</xdr:col>
      <xdr:colOff>117895</xdr:colOff>
      <xdr:row>14</xdr:row>
      <xdr:rowOff>113819</xdr:rowOff>
    </xdr:to>
    <xdr:sp macro="" textlink="">
      <xdr:nvSpPr>
        <xdr:cNvPr id="206" name="Retângulo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7026865" y="2787224"/>
          <a:ext cx="90000" cy="24075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19910</xdr:colOff>
      <xdr:row>18</xdr:row>
      <xdr:rowOff>156839</xdr:rowOff>
    </xdr:from>
    <xdr:to>
      <xdr:col>5</xdr:col>
      <xdr:colOff>184304</xdr:colOff>
      <xdr:row>20</xdr:row>
      <xdr:rowOff>117666</xdr:rowOff>
    </xdr:to>
    <xdr:sp macro="" textlink="">
      <xdr:nvSpPr>
        <xdr:cNvPr id="13" name="Corda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16200000">
          <a:off x="4302560" y="3522561"/>
          <a:ext cx="301295" cy="306256"/>
        </a:xfrm>
        <a:prstGeom prst="chord">
          <a:avLst>
            <a:gd name="adj1" fmla="val 20941116"/>
            <a:gd name="adj2" fmla="val 11453797"/>
          </a:avLst>
        </a:prstGeom>
        <a:solidFill>
          <a:schemeClr val="accent6">
            <a:lumMod val="75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pt-BR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307563</xdr:colOff>
      <xdr:row>18</xdr:row>
      <xdr:rowOff>161766</xdr:rowOff>
    </xdr:from>
    <xdr:to>
      <xdr:col>8</xdr:col>
      <xdr:colOff>127436</xdr:colOff>
      <xdr:row>20</xdr:row>
      <xdr:rowOff>122593</xdr:rowOff>
    </xdr:to>
    <xdr:sp macro="" textlink="">
      <xdr:nvSpPr>
        <xdr:cNvPr id="209" name="Corda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 rot="5400000">
          <a:off x="5704841" y="3527488"/>
          <a:ext cx="301295" cy="306256"/>
        </a:xfrm>
        <a:prstGeom prst="chord">
          <a:avLst>
            <a:gd name="adj1" fmla="val 20941116"/>
            <a:gd name="adj2" fmla="val 11453797"/>
          </a:avLst>
        </a:prstGeom>
        <a:solidFill>
          <a:schemeClr val="accent6">
            <a:lumMod val="75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pt-BR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330652</xdr:colOff>
      <xdr:row>15</xdr:row>
      <xdr:rowOff>170161</xdr:rowOff>
    </xdr:from>
    <xdr:to>
      <xdr:col>5</xdr:col>
      <xdr:colOff>330652</xdr:colOff>
      <xdr:row>17</xdr:row>
      <xdr:rowOff>150724</xdr:rowOff>
    </xdr:to>
    <xdr:cxnSp macro="">
      <xdr:nvCxnSpPr>
        <xdr:cNvPr id="15" name="Conector re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>
          <a:stCxn id="3" idx="4"/>
        </xdr:cNvCxnSpPr>
      </xdr:nvCxnSpPr>
      <xdr:spPr>
        <a:xfrm>
          <a:off x="4749715" y="3041076"/>
          <a:ext cx="0" cy="324000"/>
        </a:xfrm>
        <a:prstGeom prst="line">
          <a:avLst/>
        </a:prstGeom>
        <a:ln>
          <a:solidFill>
            <a:schemeClr val="tx1"/>
          </a:solidFill>
          <a:headEnd type="oval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332705</xdr:colOff>
      <xdr:row>18</xdr:row>
      <xdr:rowOff>169035</xdr:rowOff>
    </xdr:from>
    <xdr:to>
      <xdr:col>5</xdr:col>
      <xdr:colOff>332705</xdr:colOff>
      <xdr:row>19</xdr:row>
      <xdr:rowOff>141316</xdr:rowOff>
    </xdr:to>
    <xdr:cxnSp macro="">
      <xdr:nvCxnSpPr>
        <xdr:cNvPr id="210" name="Conector reto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CxnSpPr/>
      </xdr:nvCxnSpPr>
      <xdr:spPr>
        <a:xfrm flipH="1" flipV="1">
          <a:off x="4751768" y="3555105"/>
          <a:ext cx="0" cy="144000"/>
        </a:xfrm>
        <a:prstGeom prst="line">
          <a:avLst/>
        </a:prstGeom>
        <a:ln>
          <a:solidFill>
            <a:schemeClr val="tx1"/>
          </a:solidFill>
          <a:headEnd type="oval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185696</xdr:colOff>
      <xdr:row>14</xdr:row>
      <xdr:rowOff>148123</xdr:rowOff>
    </xdr:from>
    <xdr:to>
      <xdr:col>15</xdr:col>
      <xdr:colOff>303655</xdr:colOff>
      <xdr:row>21</xdr:row>
      <xdr:rowOff>40150</xdr:rowOff>
    </xdr:to>
    <xdr:grpSp>
      <xdr:nvGrpSpPr>
        <xdr:cNvPr id="23" name="Grup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/>
      </xdr:nvGrpSpPr>
      <xdr:grpSpPr>
        <a:xfrm>
          <a:off x="7996196" y="2873101"/>
          <a:ext cx="1111872" cy="1109571"/>
          <a:chOff x="7754035" y="2866785"/>
          <a:chExt cx="1086603" cy="1089917"/>
        </a:xfrm>
      </xdr:grpSpPr>
      <xdr:sp macro="" textlink="">
        <xdr:nvSpPr>
          <xdr:cNvPr id="64" name="Elipse 6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/>
        </xdr:nvSpPr>
        <xdr:spPr>
          <a:xfrm>
            <a:off x="7754035" y="2868527"/>
            <a:ext cx="294468" cy="302649"/>
          </a:xfrm>
          <a:prstGeom prst="ellipse">
            <a:avLst/>
          </a:prstGeom>
          <a:solidFill>
            <a:schemeClr val="accent6">
              <a:lumMod val="75000"/>
            </a:schemeClr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65" name="Elipse 6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/>
        </xdr:nvSpPr>
        <xdr:spPr>
          <a:xfrm>
            <a:off x="8544919" y="2866785"/>
            <a:ext cx="294468" cy="302649"/>
          </a:xfrm>
          <a:prstGeom prst="ellipse">
            <a:avLst/>
          </a:prstGeom>
          <a:solidFill>
            <a:schemeClr val="accent6">
              <a:lumMod val="75000"/>
            </a:schemeClr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66" name="Elipse 6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/>
        </xdr:nvSpPr>
        <xdr:spPr>
          <a:xfrm>
            <a:off x="7760452" y="3654052"/>
            <a:ext cx="294468" cy="302650"/>
          </a:xfrm>
          <a:prstGeom prst="ellipse">
            <a:avLst/>
          </a:prstGeom>
          <a:solidFill>
            <a:schemeClr val="accent6">
              <a:lumMod val="75000"/>
            </a:schemeClr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67" name="Elipse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/>
        </xdr:nvSpPr>
        <xdr:spPr>
          <a:xfrm>
            <a:off x="8546170" y="3653941"/>
            <a:ext cx="294468" cy="302650"/>
          </a:xfrm>
          <a:prstGeom prst="ellipse">
            <a:avLst/>
          </a:prstGeom>
          <a:solidFill>
            <a:schemeClr val="accent6">
              <a:lumMod val="75000"/>
            </a:schemeClr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68" name="Elipse 67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/>
        </xdr:nvSpPr>
        <xdr:spPr>
          <a:xfrm>
            <a:off x="8143179" y="3259063"/>
            <a:ext cx="303204" cy="302650"/>
          </a:xfrm>
          <a:prstGeom prst="ellipse">
            <a:avLst/>
          </a:prstGeom>
          <a:solidFill>
            <a:schemeClr val="accent6">
              <a:lumMod val="50000"/>
            </a:schemeClr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211" name="Retângulo 210">
            <a:extLst>
              <a:ext uri="{FF2B5EF4-FFF2-40B4-BE49-F238E27FC236}">
                <a16:creationId xmlns:a16="http://schemas.microsoft.com/office/drawing/2014/main" id="{00000000-0008-0000-0000-0000D3000000}"/>
              </a:ext>
            </a:extLst>
          </xdr:cNvPr>
          <xdr:cNvSpPr/>
        </xdr:nvSpPr>
        <xdr:spPr>
          <a:xfrm>
            <a:off x="7907926" y="3020258"/>
            <a:ext cx="785220" cy="788063"/>
          </a:xfrm>
          <a:prstGeom prst="rect">
            <a:avLst/>
          </a:prstGeom>
          <a:noFill/>
          <a:ln w="3175">
            <a:solidFill>
              <a:schemeClr val="tx1"/>
            </a:solidFill>
            <a:prstDash val="lg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pt-B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13</xdr:col>
      <xdr:colOff>340288</xdr:colOff>
      <xdr:row>14</xdr:row>
      <xdr:rowOff>62970</xdr:rowOff>
    </xdr:from>
    <xdr:to>
      <xdr:col>14</xdr:col>
      <xdr:colOff>52821</xdr:colOff>
      <xdr:row>14</xdr:row>
      <xdr:rowOff>87792</xdr:rowOff>
    </xdr:to>
    <xdr:grpSp>
      <xdr:nvGrpSpPr>
        <xdr:cNvPr id="216" name="Grupo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GrpSpPr/>
      </xdr:nvGrpSpPr>
      <xdr:grpSpPr>
        <a:xfrm>
          <a:off x="8150788" y="2787948"/>
          <a:ext cx="209490" cy="24822"/>
          <a:chOff x="4800600" y="2863216"/>
          <a:chExt cx="802005" cy="114738"/>
        </a:xfrm>
      </xdr:grpSpPr>
      <xdr:cxnSp macro="">
        <xdr:nvCxnSpPr>
          <xdr:cNvPr id="217" name="Conector de seta reta 216">
            <a:extLst>
              <a:ext uri="{FF2B5EF4-FFF2-40B4-BE49-F238E27FC236}">
                <a16:creationId xmlns:a16="http://schemas.microsoft.com/office/drawing/2014/main" id="{00000000-0008-0000-0000-0000D9000000}"/>
              </a:ext>
            </a:extLst>
          </xdr:cNvPr>
          <xdr:cNvCxnSpPr/>
        </xdr:nvCxnSpPr>
        <xdr:spPr>
          <a:xfrm flipH="1">
            <a:off x="4800915" y="2863216"/>
            <a:ext cx="0" cy="114738"/>
          </a:xfrm>
          <a:prstGeom prst="straightConnector1">
            <a:avLst/>
          </a:prstGeom>
          <a:ln w="12700">
            <a:solidFill>
              <a:schemeClr val="tx1"/>
            </a:solidFill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9" name="Conector reto 218">
            <a:extLst>
              <a:ext uri="{FF2B5EF4-FFF2-40B4-BE49-F238E27FC236}">
                <a16:creationId xmlns:a16="http://schemas.microsoft.com/office/drawing/2014/main" id="{00000000-0008-0000-0000-0000DB000000}"/>
              </a:ext>
            </a:extLst>
          </xdr:cNvPr>
          <xdr:cNvCxnSpPr/>
        </xdr:nvCxnSpPr>
        <xdr:spPr>
          <a:xfrm flipH="1" flipV="1">
            <a:off x="4800600" y="2864644"/>
            <a:ext cx="802005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427644</xdr:colOff>
      <xdr:row>14</xdr:row>
      <xdr:rowOff>64119</xdr:rowOff>
    </xdr:from>
    <xdr:to>
      <xdr:col>15</xdr:col>
      <xdr:colOff>158003</xdr:colOff>
      <xdr:row>14</xdr:row>
      <xdr:rowOff>88941</xdr:rowOff>
    </xdr:to>
    <xdr:grpSp>
      <xdr:nvGrpSpPr>
        <xdr:cNvPr id="220" name="Grupo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GrpSpPr/>
      </xdr:nvGrpSpPr>
      <xdr:grpSpPr>
        <a:xfrm>
          <a:off x="8735101" y="2789097"/>
          <a:ext cx="227315" cy="24822"/>
          <a:chOff x="4800600" y="2862739"/>
          <a:chExt cx="802005" cy="114739"/>
        </a:xfrm>
      </xdr:grpSpPr>
      <xdr:cxnSp macro="">
        <xdr:nvCxnSpPr>
          <xdr:cNvPr id="222" name="Conector de seta reta 221">
            <a:extLst>
              <a:ext uri="{FF2B5EF4-FFF2-40B4-BE49-F238E27FC236}">
                <a16:creationId xmlns:a16="http://schemas.microsoft.com/office/drawing/2014/main" id="{00000000-0008-0000-0000-0000DE000000}"/>
              </a:ext>
            </a:extLst>
          </xdr:cNvPr>
          <xdr:cNvCxnSpPr/>
        </xdr:nvCxnSpPr>
        <xdr:spPr>
          <a:xfrm flipH="1">
            <a:off x="5597205" y="2862739"/>
            <a:ext cx="0" cy="114739"/>
          </a:xfrm>
          <a:prstGeom prst="straightConnector1">
            <a:avLst/>
          </a:prstGeom>
          <a:ln w="12700">
            <a:solidFill>
              <a:schemeClr val="tx1"/>
            </a:solidFill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3" name="Conector reto 222">
            <a:extLst>
              <a:ext uri="{FF2B5EF4-FFF2-40B4-BE49-F238E27FC236}">
                <a16:creationId xmlns:a16="http://schemas.microsoft.com/office/drawing/2014/main" id="{00000000-0008-0000-0000-0000DF000000}"/>
              </a:ext>
            </a:extLst>
          </xdr:cNvPr>
          <xdr:cNvCxnSpPr/>
        </xdr:nvCxnSpPr>
        <xdr:spPr>
          <a:xfrm flipH="1" flipV="1">
            <a:off x="4800600" y="2864644"/>
            <a:ext cx="802005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108013</xdr:colOff>
      <xdr:row>15</xdr:row>
      <xdr:rowOff>135634</xdr:rowOff>
    </xdr:from>
    <xdr:to>
      <xdr:col>13</xdr:col>
      <xdr:colOff>133213</xdr:colOff>
      <xdr:row>17</xdr:row>
      <xdr:rowOff>8197</xdr:rowOff>
    </xdr:to>
    <xdr:grpSp>
      <xdr:nvGrpSpPr>
        <xdr:cNvPr id="227" name="Grupo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GrpSpPr/>
      </xdr:nvGrpSpPr>
      <xdr:grpSpPr>
        <a:xfrm rot="5400000" flipV="1">
          <a:off x="7820896" y="3132164"/>
          <a:ext cx="220433" cy="25200"/>
          <a:chOff x="4800600" y="2852379"/>
          <a:chExt cx="802005" cy="114738"/>
        </a:xfrm>
      </xdr:grpSpPr>
      <xdr:cxnSp macro="">
        <xdr:nvCxnSpPr>
          <xdr:cNvPr id="228" name="Conector de seta reta 227">
            <a:extLst>
              <a:ext uri="{FF2B5EF4-FFF2-40B4-BE49-F238E27FC236}">
                <a16:creationId xmlns:a16="http://schemas.microsoft.com/office/drawing/2014/main" id="{00000000-0008-0000-0000-0000E4000000}"/>
              </a:ext>
            </a:extLst>
          </xdr:cNvPr>
          <xdr:cNvCxnSpPr/>
        </xdr:nvCxnSpPr>
        <xdr:spPr>
          <a:xfrm flipH="1">
            <a:off x="4807539" y="2852379"/>
            <a:ext cx="0" cy="114738"/>
          </a:xfrm>
          <a:prstGeom prst="straightConnector1">
            <a:avLst/>
          </a:prstGeom>
          <a:ln w="12700">
            <a:solidFill>
              <a:schemeClr val="tx1"/>
            </a:solidFill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9" name="Conector reto 228">
            <a:extLst>
              <a:ext uri="{FF2B5EF4-FFF2-40B4-BE49-F238E27FC236}">
                <a16:creationId xmlns:a16="http://schemas.microsoft.com/office/drawing/2014/main" id="{00000000-0008-0000-0000-0000E5000000}"/>
              </a:ext>
            </a:extLst>
          </xdr:cNvPr>
          <xdr:cNvCxnSpPr/>
        </xdr:nvCxnSpPr>
        <xdr:spPr>
          <a:xfrm flipH="1" flipV="1">
            <a:off x="4800600" y="2864644"/>
            <a:ext cx="802005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113878</xdr:colOff>
      <xdr:row>18</xdr:row>
      <xdr:rowOff>12290</xdr:rowOff>
    </xdr:from>
    <xdr:to>
      <xdr:col>13</xdr:col>
      <xdr:colOff>138700</xdr:colOff>
      <xdr:row>20</xdr:row>
      <xdr:rowOff>64853</xdr:rowOff>
    </xdr:to>
    <xdr:grpSp>
      <xdr:nvGrpSpPr>
        <xdr:cNvPr id="230" name="Grupo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GrpSpPr/>
      </xdr:nvGrpSpPr>
      <xdr:grpSpPr>
        <a:xfrm rot="16200000">
          <a:off x="7736572" y="3620813"/>
          <a:ext cx="400433" cy="24822"/>
          <a:chOff x="4800600" y="2852210"/>
          <a:chExt cx="802005" cy="114738"/>
        </a:xfrm>
      </xdr:grpSpPr>
      <xdr:cxnSp macro="">
        <xdr:nvCxnSpPr>
          <xdr:cNvPr id="231" name="Conector de seta reta 230">
            <a:extLst>
              <a:ext uri="{FF2B5EF4-FFF2-40B4-BE49-F238E27FC236}">
                <a16:creationId xmlns:a16="http://schemas.microsoft.com/office/drawing/2014/main" id="{00000000-0008-0000-0000-0000E7000000}"/>
              </a:ext>
            </a:extLst>
          </xdr:cNvPr>
          <xdr:cNvCxnSpPr/>
        </xdr:nvCxnSpPr>
        <xdr:spPr>
          <a:xfrm flipH="1">
            <a:off x="4811730" y="2852210"/>
            <a:ext cx="0" cy="114738"/>
          </a:xfrm>
          <a:prstGeom prst="straightConnector1">
            <a:avLst/>
          </a:prstGeom>
          <a:ln w="12700">
            <a:solidFill>
              <a:schemeClr val="tx1"/>
            </a:solidFill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2" name="Conector reto 231">
            <a:extLst>
              <a:ext uri="{FF2B5EF4-FFF2-40B4-BE49-F238E27FC236}">
                <a16:creationId xmlns:a16="http://schemas.microsoft.com/office/drawing/2014/main" id="{00000000-0008-0000-0000-0000E8000000}"/>
              </a:ext>
            </a:extLst>
          </xdr:cNvPr>
          <xdr:cNvCxnSpPr/>
        </xdr:nvCxnSpPr>
        <xdr:spPr>
          <a:xfrm flipH="1" flipV="1">
            <a:off x="4800600" y="2864644"/>
            <a:ext cx="802005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198655</xdr:colOff>
      <xdr:row>15</xdr:row>
      <xdr:rowOff>120132</xdr:rowOff>
    </xdr:from>
    <xdr:to>
      <xdr:col>14</xdr:col>
      <xdr:colOff>288655</xdr:colOff>
      <xdr:row>15</xdr:row>
      <xdr:rowOff>144207</xdr:rowOff>
    </xdr:to>
    <xdr:sp macro="" textlink="">
      <xdr:nvSpPr>
        <xdr:cNvPr id="233" name="Retângulo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8251610" y="2999280"/>
          <a:ext cx="90000" cy="24075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291515</xdr:colOff>
      <xdr:row>18</xdr:row>
      <xdr:rowOff>2601</xdr:rowOff>
    </xdr:from>
    <xdr:to>
      <xdr:col>13</xdr:col>
      <xdr:colOff>384471</xdr:colOff>
      <xdr:row>18</xdr:row>
      <xdr:rowOff>25933</xdr:rowOff>
    </xdr:to>
    <xdr:sp macro="" textlink="">
      <xdr:nvSpPr>
        <xdr:cNvPr id="235" name="Retângulo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7859560" y="3401294"/>
          <a:ext cx="92956" cy="23332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195238</xdr:colOff>
      <xdr:row>20</xdr:row>
      <xdr:rowOff>51825</xdr:rowOff>
    </xdr:from>
    <xdr:to>
      <xdr:col>14</xdr:col>
      <xdr:colOff>288194</xdr:colOff>
      <xdr:row>20</xdr:row>
      <xdr:rowOff>72209</xdr:rowOff>
    </xdr:to>
    <xdr:sp macro="" textlink="">
      <xdr:nvSpPr>
        <xdr:cNvPr id="236" name="Retângulo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8248193" y="3796882"/>
          <a:ext cx="92956" cy="20384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15</xdr:col>
      <xdr:colOff>125396</xdr:colOff>
      <xdr:row>18</xdr:row>
      <xdr:rowOff>4017</xdr:rowOff>
    </xdr:from>
    <xdr:to>
      <xdr:col>15</xdr:col>
      <xdr:colOff>215396</xdr:colOff>
      <xdr:row>18</xdr:row>
      <xdr:rowOff>29824</xdr:rowOff>
    </xdr:to>
    <xdr:sp macro="" textlink="">
      <xdr:nvSpPr>
        <xdr:cNvPr id="237" name="Retângulo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8663260" y="3402710"/>
          <a:ext cx="90000" cy="25807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251460</xdr:colOff>
      <xdr:row>15</xdr:row>
      <xdr:rowOff>137160</xdr:rowOff>
    </xdr:from>
    <xdr:to>
      <xdr:col>15</xdr:col>
      <xdr:colOff>156210</xdr:colOff>
      <xdr:row>18</xdr:row>
      <xdr:rowOff>7620</xdr:rowOff>
    </xdr:to>
    <xdr:cxnSp macro="">
      <xdr:nvCxnSpPr>
        <xdr:cNvPr id="25" name="Conector reto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 flipV="1">
          <a:off x="8332470" y="3006090"/>
          <a:ext cx="392430" cy="384810"/>
        </a:xfrm>
        <a:prstGeom prst="line">
          <a:avLst/>
        </a:prstGeom>
        <a:ln>
          <a:solidFill>
            <a:schemeClr val="tx1"/>
          </a:solidFill>
          <a:headEnd type="oval" w="sm" len="sm"/>
          <a:tailEnd type="oval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59122</xdr:colOff>
      <xdr:row>4</xdr:row>
      <xdr:rowOff>118241</xdr:rowOff>
    </xdr:from>
    <xdr:to>
      <xdr:col>13</xdr:col>
      <xdr:colOff>316037</xdr:colOff>
      <xdr:row>10</xdr:row>
      <xdr:rowOff>119948</xdr:rowOff>
    </xdr:to>
    <xdr:grpSp>
      <xdr:nvGrpSpPr>
        <xdr:cNvPr id="328" name="Grupo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GrpSpPr/>
      </xdr:nvGrpSpPr>
      <xdr:grpSpPr>
        <a:xfrm>
          <a:off x="4639405" y="1103871"/>
          <a:ext cx="3487132" cy="1045316"/>
          <a:chOff x="3275856" y="2924944"/>
          <a:chExt cx="3869834" cy="1026465"/>
        </a:xfrm>
      </xdr:grpSpPr>
      <xdr:sp macro="" textlink="">
        <xdr:nvSpPr>
          <xdr:cNvPr id="329" name="Retângulo 328">
            <a:extLst>
              <a:ext uri="{FF2B5EF4-FFF2-40B4-BE49-F238E27FC236}">
                <a16:creationId xmlns:a16="http://schemas.microsoft.com/office/drawing/2014/main" id="{00000000-0008-0000-0000-000049010000}"/>
              </a:ext>
            </a:extLst>
          </xdr:cNvPr>
          <xdr:cNvSpPr/>
        </xdr:nvSpPr>
        <xdr:spPr>
          <a:xfrm>
            <a:off x="6303027" y="3320533"/>
            <a:ext cx="842663" cy="151664"/>
          </a:xfrm>
          <a:prstGeom prst="rect">
            <a:avLst/>
          </a:prstGeom>
          <a:pattFill prst="pct5">
            <a:fgClr>
              <a:schemeClr val="tx1"/>
            </a:fgClr>
            <a:bgClr>
              <a:srgbClr val="FFFFCC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 sz="800" b="1" spc="-30" baseline="0">
              <a:solidFill>
                <a:schemeClr val="tx1"/>
              </a:solidFill>
              <a:ea typeface="Tahoma" panose="020B060403050404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30" name="Retângulo 329">
            <a:extLst>
              <a:ext uri="{FF2B5EF4-FFF2-40B4-BE49-F238E27FC236}">
                <a16:creationId xmlns:a16="http://schemas.microsoft.com/office/drawing/2014/main" id="{00000000-0008-0000-0000-00004A010000}"/>
              </a:ext>
            </a:extLst>
          </xdr:cNvPr>
          <xdr:cNvSpPr/>
        </xdr:nvSpPr>
        <xdr:spPr>
          <a:xfrm>
            <a:off x="6300192" y="3472197"/>
            <a:ext cx="842663" cy="324000"/>
          </a:xfrm>
          <a:prstGeom prst="rect">
            <a:avLst/>
          </a:prstGeom>
          <a:pattFill prst="wdUpDiag">
            <a:fgClr>
              <a:schemeClr val="bg1"/>
            </a:fgClr>
            <a:bgClr>
              <a:schemeClr val="bg1">
                <a:lumMod val="85000"/>
              </a:schemeClr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800" b="1" spc="-30" baseline="0">
                <a:solidFill>
                  <a:schemeClr val="tx1"/>
                </a:solidFill>
                <a:ea typeface="Tahoma" panose="020B0604030504040204" pitchFamily="34" charset="0"/>
                <a:cs typeface="Arial" panose="020B0604020202020204" pitchFamily="34" charset="0"/>
              </a:rPr>
              <a:t>ARGILA MTO MOLE A MOLE</a:t>
            </a:r>
          </a:p>
        </xdr:txBody>
      </xdr:sp>
      <xdr:sp macro="" textlink="">
        <xdr:nvSpPr>
          <xdr:cNvPr id="331" name="Retângulo 330">
            <a:extLst>
              <a:ext uri="{FF2B5EF4-FFF2-40B4-BE49-F238E27FC236}">
                <a16:creationId xmlns:a16="http://schemas.microsoft.com/office/drawing/2014/main" id="{00000000-0008-0000-0000-00004B010000}"/>
              </a:ext>
            </a:extLst>
          </xdr:cNvPr>
          <xdr:cNvSpPr/>
        </xdr:nvSpPr>
        <xdr:spPr>
          <a:xfrm>
            <a:off x="3275856" y="2930212"/>
            <a:ext cx="842663" cy="653561"/>
          </a:xfrm>
          <a:prstGeom prst="rect">
            <a:avLst/>
          </a:prstGeom>
          <a:pattFill prst="wdUpDiag">
            <a:fgClr>
              <a:schemeClr val="bg1"/>
            </a:fgClr>
            <a:bgClr>
              <a:schemeClr val="bg1">
                <a:lumMod val="85000"/>
              </a:schemeClr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800" b="1" spc="-30" baseline="0">
                <a:solidFill>
                  <a:schemeClr val="tx1"/>
                </a:solidFill>
                <a:ea typeface="Tahoma" panose="020B0604030504040204" pitchFamily="34" charset="0"/>
                <a:cs typeface="Arial" panose="020B0604020202020204" pitchFamily="34" charset="0"/>
              </a:rPr>
              <a:t>ARGILA MTO MOLE A MOLE </a:t>
            </a:r>
          </a:p>
        </xdr:txBody>
      </xdr:sp>
      <xdr:sp macro="" textlink="">
        <xdr:nvSpPr>
          <xdr:cNvPr id="332" name="Retângulo 331">
            <a:extLst>
              <a:ext uri="{FF2B5EF4-FFF2-40B4-BE49-F238E27FC236}">
                <a16:creationId xmlns:a16="http://schemas.microsoft.com/office/drawing/2014/main" id="{00000000-0008-0000-0000-00004C010000}"/>
              </a:ext>
            </a:extLst>
          </xdr:cNvPr>
          <xdr:cNvSpPr/>
        </xdr:nvSpPr>
        <xdr:spPr>
          <a:xfrm>
            <a:off x="3275856" y="3583773"/>
            <a:ext cx="842663" cy="359459"/>
          </a:xfrm>
          <a:prstGeom prst="rect">
            <a:avLst/>
          </a:prstGeom>
          <a:pattFill prst="pct5">
            <a:fgClr>
              <a:schemeClr val="tx1"/>
            </a:fgClr>
            <a:bgClr>
              <a:srgbClr val="FFFFCC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 sz="800" b="1" spc="-30" baseline="0">
              <a:solidFill>
                <a:schemeClr val="tx1"/>
              </a:solidFill>
              <a:ea typeface="Tahoma" panose="020B060403050404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33" name="Retângulo 332">
            <a:extLst>
              <a:ext uri="{FF2B5EF4-FFF2-40B4-BE49-F238E27FC236}">
                <a16:creationId xmlns:a16="http://schemas.microsoft.com/office/drawing/2014/main" id="{00000000-0008-0000-0000-00004D010000}"/>
              </a:ext>
            </a:extLst>
          </xdr:cNvPr>
          <xdr:cNvSpPr/>
        </xdr:nvSpPr>
        <xdr:spPr>
          <a:xfrm>
            <a:off x="4283968" y="2930212"/>
            <a:ext cx="842663" cy="522849"/>
          </a:xfrm>
          <a:prstGeom prst="rect">
            <a:avLst/>
          </a:prstGeom>
          <a:pattFill prst="pct5">
            <a:fgClr>
              <a:schemeClr val="tx1"/>
            </a:fgClr>
            <a:bgClr>
              <a:srgbClr val="FFFFCC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 sz="800" b="1" spc="-30" baseline="0">
              <a:solidFill>
                <a:schemeClr val="tx1"/>
              </a:solidFill>
              <a:ea typeface="Tahoma" panose="020B060403050404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34" name="Retângulo 333">
            <a:extLst>
              <a:ext uri="{FF2B5EF4-FFF2-40B4-BE49-F238E27FC236}">
                <a16:creationId xmlns:a16="http://schemas.microsoft.com/office/drawing/2014/main" id="{00000000-0008-0000-0000-00004E010000}"/>
              </a:ext>
            </a:extLst>
          </xdr:cNvPr>
          <xdr:cNvSpPr/>
        </xdr:nvSpPr>
        <xdr:spPr>
          <a:xfrm>
            <a:off x="4283968" y="3453061"/>
            <a:ext cx="842663" cy="310442"/>
          </a:xfrm>
          <a:prstGeom prst="rect">
            <a:avLst/>
          </a:prstGeom>
          <a:pattFill prst="wdUpDiag">
            <a:fgClr>
              <a:schemeClr val="bg1"/>
            </a:fgClr>
            <a:bgClr>
              <a:schemeClr val="bg1">
                <a:lumMod val="85000"/>
              </a:schemeClr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800" b="1" spc="-30" baseline="0">
                <a:solidFill>
                  <a:schemeClr val="tx1"/>
                </a:solidFill>
                <a:ea typeface="Tahoma" panose="020B0604030504040204" pitchFamily="34" charset="0"/>
                <a:cs typeface="Arial" panose="020B0604020202020204" pitchFamily="34" charset="0"/>
              </a:rPr>
              <a:t>ARGILA MTO MOLE A MOLE</a:t>
            </a:r>
          </a:p>
        </xdr:txBody>
      </xdr:sp>
      <xdr:sp macro="" textlink="">
        <xdr:nvSpPr>
          <xdr:cNvPr id="335" name="Retângulo 334">
            <a:extLst>
              <a:ext uri="{FF2B5EF4-FFF2-40B4-BE49-F238E27FC236}">
                <a16:creationId xmlns:a16="http://schemas.microsoft.com/office/drawing/2014/main" id="{00000000-0008-0000-0000-00004F010000}"/>
              </a:ext>
            </a:extLst>
          </xdr:cNvPr>
          <xdr:cNvSpPr/>
        </xdr:nvSpPr>
        <xdr:spPr>
          <a:xfrm>
            <a:off x="5289245" y="2938390"/>
            <a:ext cx="842663" cy="130712"/>
          </a:xfrm>
          <a:prstGeom prst="rect">
            <a:avLst/>
          </a:prstGeom>
          <a:pattFill prst="pct5">
            <a:fgClr>
              <a:srgbClr val="FFFFCC"/>
            </a:fgClr>
            <a:bgClr>
              <a:srgbClr val="FFFFCC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700" b="1" spc="-30" baseline="0">
                <a:solidFill>
                  <a:schemeClr val="tx1"/>
                </a:solidFill>
                <a:ea typeface="Tahoma" panose="020B0604030504040204" pitchFamily="34" charset="0"/>
                <a:cs typeface="Arial" panose="020B0604020202020204" pitchFamily="34" charset="0"/>
              </a:rPr>
              <a:t>ATERRO/AREIA</a:t>
            </a:r>
          </a:p>
        </xdr:txBody>
      </xdr:sp>
      <xdr:sp macro="" textlink="">
        <xdr:nvSpPr>
          <xdr:cNvPr id="336" name="Retângulo 335">
            <a:extLst>
              <a:ext uri="{FF2B5EF4-FFF2-40B4-BE49-F238E27FC236}">
                <a16:creationId xmlns:a16="http://schemas.microsoft.com/office/drawing/2014/main" id="{00000000-0008-0000-0000-000050010000}"/>
              </a:ext>
            </a:extLst>
          </xdr:cNvPr>
          <xdr:cNvSpPr/>
        </xdr:nvSpPr>
        <xdr:spPr>
          <a:xfrm>
            <a:off x="5292080" y="3069102"/>
            <a:ext cx="842663" cy="611507"/>
          </a:xfrm>
          <a:prstGeom prst="rect">
            <a:avLst/>
          </a:prstGeom>
          <a:pattFill prst="wdUpDiag">
            <a:fgClr>
              <a:schemeClr val="bg1"/>
            </a:fgClr>
            <a:bgClr>
              <a:schemeClr val="bg1">
                <a:lumMod val="85000"/>
              </a:schemeClr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800" b="1" spc="-30" baseline="0">
                <a:solidFill>
                  <a:schemeClr val="tx1"/>
                </a:solidFill>
                <a:ea typeface="Tahoma" panose="020B0604030504040204" pitchFamily="34" charset="0"/>
                <a:cs typeface="Arial" panose="020B0604020202020204" pitchFamily="34" charset="0"/>
              </a:rPr>
              <a:t>ARGILA MTO MOLE A MOLE</a:t>
            </a:r>
          </a:p>
        </xdr:txBody>
      </xdr:sp>
      <xdr:sp macro="" textlink="">
        <xdr:nvSpPr>
          <xdr:cNvPr id="337" name="Retângulo 336">
            <a:extLst>
              <a:ext uri="{FF2B5EF4-FFF2-40B4-BE49-F238E27FC236}">
                <a16:creationId xmlns:a16="http://schemas.microsoft.com/office/drawing/2014/main" id="{00000000-0008-0000-0000-000051010000}"/>
              </a:ext>
            </a:extLst>
          </xdr:cNvPr>
          <xdr:cNvSpPr/>
        </xdr:nvSpPr>
        <xdr:spPr>
          <a:xfrm>
            <a:off x="4283968" y="3763503"/>
            <a:ext cx="842663" cy="179729"/>
          </a:xfrm>
          <a:prstGeom prst="rect">
            <a:avLst/>
          </a:prstGeom>
          <a:pattFill prst="pct5">
            <a:fgClr>
              <a:schemeClr val="tx1"/>
            </a:fgClr>
            <a:bgClr>
              <a:srgbClr val="FFFFCC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 sz="800" b="1" spc="-30" baseline="0">
              <a:solidFill>
                <a:schemeClr val="tx1"/>
              </a:solidFill>
              <a:ea typeface="Tahoma" panose="020B060403050404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38" name="Retângulo 337">
            <a:extLst>
              <a:ext uri="{FF2B5EF4-FFF2-40B4-BE49-F238E27FC236}">
                <a16:creationId xmlns:a16="http://schemas.microsoft.com/office/drawing/2014/main" id="{00000000-0008-0000-0000-000052010000}"/>
              </a:ext>
            </a:extLst>
          </xdr:cNvPr>
          <xdr:cNvSpPr/>
        </xdr:nvSpPr>
        <xdr:spPr>
          <a:xfrm>
            <a:off x="5292080" y="3676541"/>
            <a:ext cx="842663" cy="274868"/>
          </a:xfrm>
          <a:prstGeom prst="rect">
            <a:avLst/>
          </a:prstGeom>
          <a:pattFill prst="pct5">
            <a:fgClr>
              <a:schemeClr val="tx1"/>
            </a:fgClr>
            <a:bgClr>
              <a:srgbClr val="FFFFCC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 sz="800" b="1" spc="-30" baseline="0">
              <a:solidFill>
                <a:schemeClr val="tx1"/>
              </a:solidFill>
              <a:ea typeface="Tahoma" panose="020B060403050404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339" name="Conector reto 338">
            <a:extLst>
              <a:ext uri="{FF2B5EF4-FFF2-40B4-BE49-F238E27FC236}">
                <a16:creationId xmlns:a16="http://schemas.microsoft.com/office/drawing/2014/main" id="{00000000-0008-0000-0000-000053010000}"/>
              </a:ext>
            </a:extLst>
          </xdr:cNvPr>
          <xdr:cNvCxnSpPr/>
        </xdr:nvCxnSpPr>
        <xdr:spPr>
          <a:xfrm>
            <a:off x="3275856" y="2930212"/>
            <a:ext cx="842663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0" name="Conector reto 339">
            <a:extLst>
              <a:ext uri="{FF2B5EF4-FFF2-40B4-BE49-F238E27FC236}">
                <a16:creationId xmlns:a16="http://schemas.microsoft.com/office/drawing/2014/main" id="{00000000-0008-0000-0000-000054010000}"/>
              </a:ext>
            </a:extLst>
          </xdr:cNvPr>
          <xdr:cNvCxnSpPr/>
        </xdr:nvCxnSpPr>
        <xdr:spPr>
          <a:xfrm>
            <a:off x="3275856" y="3583548"/>
            <a:ext cx="842663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1" name="Conector reto 340">
            <a:extLst>
              <a:ext uri="{FF2B5EF4-FFF2-40B4-BE49-F238E27FC236}">
                <a16:creationId xmlns:a16="http://schemas.microsoft.com/office/drawing/2014/main" id="{00000000-0008-0000-0000-000055010000}"/>
              </a:ext>
            </a:extLst>
          </xdr:cNvPr>
          <xdr:cNvCxnSpPr/>
        </xdr:nvCxnSpPr>
        <xdr:spPr>
          <a:xfrm>
            <a:off x="4283968" y="2924944"/>
            <a:ext cx="842663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2" name="Conector reto 341">
            <a:extLst>
              <a:ext uri="{FF2B5EF4-FFF2-40B4-BE49-F238E27FC236}">
                <a16:creationId xmlns:a16="http://schemas.microsoft.com/office/drawing/2014/main" id="{00000000-0008-0000-0000-000056010000}"/>
              </a:ext>
            </a:extLst>
          </xdr:cNvPr>
          <xdr:cNvCxnSpPr/>
        </xdr:nvCxnSpPr>
        <xdr:spPr>
          <a:xfrm>
            <a:off x="4283968" y="3453061"/>
            <a:ext cx="842663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3" name="Conector reto 342">
            <a:extLst>
              <a:ext uri="{FF2B5EF4-FFF2-40B4-BE49-F238E27FC236}">
                <a16:creationId xmlns:a16="http://schemas.microsoft.com/office/drawing/2014/main" id="{00000000-0008-0000-0000-000057010000}"/>
              </a:ext>
            </a:extLst>
          </xdr:cNvPr>
          <xdr:cNvCxnSpPr/>
        </xdr:nvCxnSpPr>
        <xdr:spPr>
          <a:xfrm>
            <a:off x="4283968" y="3763503"/>
            <a:ext cx="842663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4" name="Conector reto 343">
            <a:extLst>
              <a:ext uri="{FF2B5EF4-FFF2-40B4-BE49-F238E27FC236}">
                <a16:creationId xmlns:a16="http://schemas.microsoft.com/office/drawing/2014/main" id="{00000000-0008-0000-0000-000058010000}"/>
              </a:ext>
            </a:extLst>
          </xdr:cNvPr>
          <xdr:cNvCxnSpPr/>
        </xdr:nvCxnSpPr>
        <xdr:spPr>
          <a:xfrm>
            <a:off x="5292080" y="2933121"/>
            <a:ext cx="842663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5" name="Conector reto 344">
            <a:extLst>
              <a:ext uri="{FF2B5EF4-FFF2-40B4-BE49-F238E27FC236}">
                <a16:creationId xmlns:a16="http://schemas.microsoft.com/office/drawing/2014/main" id="{00000000-0008-0000-0000-000059010000}"/>
              </a:ext>
            </a:extLst>
          </xdr:cNvPr>
          <xdr:cNvCxnSpPr/>
        </xdr:nvCxnSpPr>
        <xdr:spPr>
          <a:xfrm>
            <a:off x="5289245" y="3069102"/>
            <a:ext cx="842663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6" name="Conector reto 345">
            <a:extLst>
              <a:ext uri="{FF2B5EF4-FFF2-40B4-BE49-F238E27FC236}">
                <a16:creationId xmlns:a16="http://schemas.microsoft.com/office/drawing/2014/main" id="{00000000-0008-0000-0000-00005A010000}"/>
              </a:ext>
            </a:extLst>
          </xdr:cNvPr>
          <xdr:cNvCxnSpPr/>
        </xdr:nvCxnSpPr>
        <xdr:spPr>
          <a:xfrm>
            <a:off x="5289245" y="3670980"/>
            <a:ext cx="842663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7" name="CaixaDeTexto 15">
            <a:extLst>
              <a:ext uri="{FF2B5EF4-FFF2-40B4-BE49-F238E27FC236}">
                <a16:creationId xmlns:a16="http://schemas.microsoft.com/office/drawing/2014/main" id="{00000000-0008-0000-0000-00005B010000}"/>
              </a:ext>
            </a:extLst>
          </xdr:cNvPr>
          <xdr:cNvSpPr txBox="1"/>
        </xdr:nvSpPr>
        <xdr:spPr>
          <a:xfrm>
            <a:off x="3556775" y="3698163"/>
            <a:ext cx="280856" cy="147035"/>
          </a:xfrm>
          <a:prstGeom prst="rect">
            <a:avLst/>
          </a:prstGeom>
          <a:solidFill>
            <a:srgbClr val="FFFFCC"/>
          </a:solidFill>
        </xdr:spPr>
        <xdr:txBody>
          <a:bodyPr wrap="square" lIns="0" tIns="0" rIns="0" bIns="0" rtlCol="0" anchor="t" anchorCtr="0"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800" b="1" spc="-30" baseline="0">
                <a:ea typeface="Tahoma" panose="020B0604030504040204" pitchFamily="34" charset="0"/>
                <a:cs typeface="Arial" panose="020B0604020202020204" pitchFamily="34" charset="0"/>
              </a:rPr>
              <a:t>AREIA</a:t>
            </a:r>
          </a:p>
        </xdr:txBody>
      </xdr:sp>
      <xdr:sp macro="" textlink="">
        <xdr:nvSpPr>
          <xdr:cNvPr id="348" name="CaixaDeTexto 25">
            <a:extLst>
              <a:ext uri="{FF2B5EF4-FFF2-40B4-BE49-F238E27FC236}">
                <a16:creationId xmlns:a16="http://schemas.microsoft.com/office/drawing/2014/main" id="{00000000-0008-0000-0000-00005C010000}"/>
              </a:ext>
            </a:extLst>
          </xdr:cNvPr>
          <xdr:cNvSpPr txBox="1"/>
        </xdr:nvSpPr>
        <xdr:spPr>
          <a:xfrm>
            <a:off x="4564856" y="3113279"/>
            <a:ext cx="280856" cy="147035"/>
          </a:xfrm>
          <a:prstGeom prst="rect">
            <a:avLst/>
          </a:prstGeom>
          <a:solidFill>
            <a:srgbClr val="FFFFCC"/>
          </a:solidFill>
        </xdr:spPr>
        <xdr:txBody>
          <a:bodyPr wrap="square" lIns="0" tIns="0" rIns="0" bIns="0" rtlCol="0" anchor="t" anchorCtr="0"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800" b="1" spc="-30" baseline="0">
                <a:ea typeface="Tahoma" panose="020B0604030504040204" pitchFamily="34" charset="0"/>
                <a:cs typeface="Arial" panose="020B0604020202020204" pitchFamily="34" charset="0"/>
              </a:rPr>
              <a:t>AREIA</a:t>
            </a:r>
          </a:p>
        </xdr:txBody>
      </xdr:sp>
      <xdr:sp macro="" textlink="">
        <xdr:nvSpPr>
          <xdr:cNvPr id="349" name="CaixaDeTexto 26">
            <a:extLst>
              <a:ext uri="{FF2B5EF4-FFF2-40B4-BE49-F238E27FC236}">
                <a16:creationId xmlns:a16="http://schemas.microsoft.com/office/drawing/2014/main" id="{00000000-0008-0000-0000-00005D010000}"/>
              </a:ext>
            </a:extLst>
          </xdr:cNvPr>
          <xdr:cNvSpPr txBox="1"/>
        </xdr:nvSpPr>
        <xdr:spPr>
          <a:xfrm>
            <a:off x="4564856" y="3796197"/>
            <a:ext cx="280856" cy="147035"/>
          </a:xfrm>
          <a:prstGeom prst="rect">
            <a:avLst/>
          </a:prstGeom>
          <a:solidFill>
            <a:srgbClr val="FFFFCC"/>
          </a:solidFill>
        </xdr:spPr>
        <xdr:txBody>
          <a:bodyPr wrap="square" lIns="0" tIns="0" rIns="0" bIns="0" rtlCol="0" anchor="t" anchorCtr="0"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800" b="1" spc="-30" baseline="0">
                <a:ea typeface="Tahoma" panose="020B0604030504040204" pitchFamily="34" charset="0"/>
                <a:cs typeface="Arial" panose="020B0604020202020204" pitchFamily="34" charset="0"/>
              </a:rPr>
              <a:t>AREIA</a:t>
            </a:r>
          </a:p>
        </xdr:txBody>
      </xdr:sp>
      <xdr:sp macro="" textlink="">
        <xdr:nvSpPr>
          <xdr:cNvPr id="350" name="CaixaDeTexto 27">
            <a:extLst>
              <a:ext uri="{FF2B5EF4-FFF2-40B4-BE49-F238E27FC236}">
                <a16:creationId xmlns:a16="http://schemas.microsoft.com/office/drawing/2014/main" id="{00000000-0008-0000-0000-00005E010000}"/>
              </a:ext>
            </a:extLst>
          </xdr:cNvPr>
          <xdr:cNvSpPr txBox="1"/>
        </xdr:nvSpPr>
        <xdr:spPr>
          <a:xfrm>
            <a:off x="5570148" y="3706340"/>
            <a:ext cx="280856" cy="147035"/>
          </a:xfrm>
          <a:prstGeom prst="rect">
            <a:avLst/>
          </a:prstGeom>
          <a:solidFill>
            <a:srgbClr val="FFFFCC"/>
          </a:solidFill>
        </xdr:spPr>
        <xdr:txBody>
          <a:bodyPr wrap="square" lIns="0" tIns="0" rIns="0" bIns="0" rtlCol="0" anchor="t" anchorCtr="0"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800" b="1" spc="-30" baseline="0">
                <a:ea typeface="Tahoma" panose="020B0604030504040204" pitchFamily="34" charset="0"/>
                <a:cs typeface="Arial" panose="020B0604020202020204" pitchFamily="34" charset="0"/>
              </a:rPr>
              <a:t>AREIA</a:t>
            </a:r>
          </a:p>
        </xdr:txBody>
      </xdr:sp>
      <xdr:sp macro="" textlink="">
        <xdr:nvSpPr>
          <xdr:cNvPr id="351" name="Retângulo 350">
            <a:extLst>
              <a:ext uri="{FF2B5EF4-FFF2-40B4-BE49-F238E27FC236}">
                <a16:creationId xmlns:a16="http://schemas.microsoft.com/office/drawing/2014/main" id="{00000000-0008-0000-0000-00005F010000}"/>
              </a:ext>
            </a:extLst>
          </xdr:cNvPr>
          <xdr:cNvSpPr/>
        </xdr:nvSpPr>
        <xdr:spPr>
          <a:xfrm>
            <a:off x="6300192" y="2924944"/>
            <a:ext cx="842663" cy="130712"/>
          </a:xfrm>
          <a:prstGeom prst="rect">
            <a:avLst/>
          </a:prstGeom>
          <a:pattFill prst="pct5">
            <a:fgClr>
              <a:srgbClr val="FFFFCC"/>
            </a:fgClr>
            <a:bgClr>
              <a:srgbClr val="FFFFCC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700" b="1" spc="-30" baseline="0">
                <a:solidFill>
                  <a:schemeClr val="tx1"/>
                </a:solidFill>
                <a:ea typeface="Tahoma" panose="020B0604030504040204" pitchFamily="34" charset="0"/>
                <a:cs typeface="Arial" panose="020B0604020202020204" pitchFamily="34" charset="0"/>
              </a:rPr>
              <a:t>ATERRO/AREIA</a:t>
            </a:r>
          </a:p>
        </xdr:txBody>
      </xdr:sp>
      <xdr:sp macro="" textlink="">
        <xdr:nvSpPr>
          <xdr:cNvPr id="352" name="Retângulo 351">
            <a:extLst>
              <a:ext uri="{FF2B5EF4-FFF2-40B4-BE49-F238E27FC236}">
                <a16:creationId xmlns:a16="http://schemas.microsoft.com/office/drawing/2014/main" id="{00000000-0008-0000-0000-000060010000}"/>
              </a:ext>
            </a:extLst>
          </xdr:cNvPr>
          <xdr:cNvSpPr/>
        </xdr:nvSpPr>
        <xdr:spPr>
          <a:xfrm>
            <a:off x="6300192" y="3796197"/>
            <a:ext cx="842663" cy="147035"/>
          </a:xfrm>
          <a:prstGeom prst="rect">
            <a:avLst/>
          </a:prstGeom>
          <a:pattFill prst="pct5">
            <a:fgClr>
              <a:schemeClr val="tx1"/>
            </a:fgClr>
            <a:bgClr>
              <a:srgbClr val="FFFFCC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 sz="800" b="1" spc="-30" baseline="0">
              <a:solidFill>
                <a:schemeClr val="tx1"/>
              </a:solidFill>
              <a:ea typeface="Tahoma" panose="020B060403050404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53" name="CaixaDeTexto 26">
            <a:extLst>
              <a:ext uri="{FF2B5EF4-FFF2-40B4-BE49-F238E27FC236}">
                <a16:creationId xmlns:a16="http://schemas.microsoft.com/office/drawing/2014/main" id="{00000000-0008-0000-0000-000061010000}"/>
              </a:ext>
            </a:extLst>
          </xdr:cNvPr>
          <xdr:cNvSpPr txBox="1"/>
        </xdr:nvSpPr>
        <xdr:spPr>
          <a:xfrm>
            <a:off x="6581080" y="3796197"/>
            <a:ext cx="280856" cy="147035"/>
          </a:xfrm>
          <a:prstGeom prst="rect">
            <a:avLst/>
          </a:prstGeom>
          <a:solidFill>
            <a:srgbClr val="FFFFCC"/>
          </a:solidFill>
        </xdr:spPr>
        <xdr:txBody>
          <a:bodyPr wrap="square" lIns="0" tIns="0" rIns="0" bIns="0" rtlCol="0" anchor="ctr" anchorCtr="0"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800" b="1" spc="-30" baseline="0">
                <a:ea typeface="Tahoma" panose="020B0604030504040204" pitchFamily="34" charset="0"/>
                <a:cs typeface="Arial" panose="020B0604020202020204" pitchFamily="34" charset="0"/>
              </a:rPr>
              <a:t>AREIA</a:t>
            </a:r>
          </a:p>
        </xdr:txBody>
      </xdr:sp>
      <xdr:sp macro="" textlink="">
        <xdr:nvSpPr>
          <xdr:cNvPr id="354" name="CaixaDeTexto 26">
            <a:extLst>
              <a:ext uri="{FF2B5EF4-FFF2-40B4-BE49-F238E27FC236}">
                <a16:creationId xmlns:a16="http://schemas.microsoft.com/office/drawing/2014/main" id="{00000000-0008-0000-0000-000062010000}"/>
              </a:ext>
            </a:extLst>
          </xdr:cNvPr>
          <xdr:cNvSpPr txBox="1"/>
        </xdr:nvSpPr>
        <xdr:spPr>
          <a:xfrm>
            <a:off x="6576301" y="3325332"/>
            <a:ext cx="280856" cy="147035"/>
          </a:xfrm>
          <a:prstGeom prst="rect">
            <a:avLst/>
          </a:prstGeom>
          <a:solidFill>
            <a:srgbClr val="FFFFCC"/>
          </a:solidFill>
        </xdr:spPr>
        <xdr:txBody>
          <a:bodyPr wrap="square" lIns="0" tIns="0" rIns="0" bIns="0" rtlCol="0" anchor="ctr" anchorCtr="0"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800" b="1" spc="-30" baseline="0">
                <a:ea typeface="Tahoma" panose="020B0604030504040204" pitchFamily="34" charset="0"/>
                <a:cs typeface="Arial" panose="020B0604020202020204" pitchFamily="34" charset="0"/>
              </a:rPr>
              <a:t>AREIA</a:t>
            </a:r>
          </a:p>
        </xdr:txBody>
      </xdr:sp>
      <xdr:sp macro="" textlink="">
        <xdr:nvSpPr>
          <xdr:cNvPr id="355" name="Retângulo 354">
            <a:extLst>
              <a:ext uri="{FF2B5EF4-FFF2-40B4-BE49-F238E27FC236}">
                <a16:creationId xmlns:a16="http://schemas.microsoft.com/office/drawing/2014/main" id="{00000000-0008-0000-0000-000063010000}"/>
              </a:ext>
            </a:extLst>
          </xdr:cNvPr>
          <xdr:cNvSpPr/>
        </xdr:nvSpPr>
        <xdr:spPr>
          <a:xfrm>
            <a:off x="6303026" y="3055656"/>
            <a:ext cx="842663" cy="264877"/>
          </a:xfrm>
          <a:prstGeom prst="rect">
            <a:avLst/>
          </a:prstGeom>
          <a:pattFill prst="wdUpDiag">
            <a:fgClr>
              <a:schemeClr val="bg1"/>
            </a:fgClr>
            <a:bgClr>
              <a:schemeClr val="bg1">
                <a:lumMod val="85000"/>
              </a:schemeClr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800" b="1" spc="-30" baseline="0">
                <a:solidFill>
                  <a:schemeClr val="tx1"/>
                </a:solidFill>
                <a:ea typeface="Tahoma" panose="020B0604030504040204" pitchFamily="34" charset="0"/>
                <a:cs typeface="Arial" panose="020B0604020202020204" pitchFamily="34" charset="0"/>
              </a:rPr>
              <a:t>ARGILA MTO MOLE A MOLE</a:t>
            </a:r>
          </a:p>
        </xdr:txBody>
      </xdr:sp>
      <xdr:cxnSp macro="">
        <xdr:nvCxnSpPr>
          <xdr:cNvPr id="356" name="Conector reto 355">
            <a:extLst>
              <a:ext uri="{FF2B5EF4-FFF2-40B4-BE49-F238E27FC236}">
                <a16:creationId xmlns:a16="http://schemas.microsoft.com/office/drawing/2014/main" id="{00000000-0008-0000-0000-000064010000}"/>
              </a:ext>
            </a:extLst>
          </xdr:cNvPr>
          <xdr:cNvCxnSpPr/>
        </xdr:nvCxnSpPr>
        <xdr:spPr>
          <a:xfrm>
            <a:off x="6300176" y="3796197"/>
            <a:ext cx="842663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7" name="Conector reto 356">
            <a:extLst>
              <a:ext uri="{FF2B5EF4-FFF2-40B4-BE49-F238E27FC236}">
                <a16:creationId xmlns:a16="http://schemas.microsoft.com/office/drawing/2014/main" id="{00000000-0008-0000-0000-000065010000}"/>
              </a:ext>
            </a:extLst>
          </xdr:cNvPr>
          <xdr:cNvCxnSpPr/>
        </xdr:nvCxnSpPr>
        <xdr:spPr>
          <a:xfrm>
            <a:off x="6300175" y="3472197"/>
            <a:ext cx="842663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8" name="Conector reto 357">
            <a:extLst>
              <a:ext uri="{FF2B5EF4-FFF2-40B4-BE49-F238E27FC236}">
                <a16:creationId xmlns:a16="http://schemas.microsoft.com/office/drawing/2014/main" id="{00000000-0008-0000-0000-000066010000}"/>
              </a:ext>
            </a:extLst>
          </xdr:cNvPr>
          <xdr:cNvCxnSpPr/>
        </xdr:nvCxnSpPr>
        <xdr:spPr>
          <a:xfrm>
            <a:off x="6300175" y="3325332"/>
            <a:ext cx="842663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9" name="Conector reto 358">
            <a:extLst>
              <a:ext uri="{FF2B5EF4-FFF2-40B4-BE49-F238E27FC236}">
                <a16:creationId xmlns:a16="http://schemas.microsoft.com/office/drawing/2014/main" id="{00000000-0008-0000-0000-000067010000}"/>
              </a:ext>
            </a:extLst>
          </xdr:cNvPr>
          <xdr:cNvCxnSpPr/>
        </xdr:nvCxnSpPr>
        <xdr:spPr>
          <a:xfrm>
            <a:off x="6303025" y="3055656"/>
            <a:ext cx="842663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0" name="Conector reto 359">
            <a:extLst>
              <a:ext uri="{FF2B5EF4-FFF2-40B4-BE49-F238E27FC236}">
                <a16:creationId xmlns:a16="http://schemas.microsoft.com/office/drawing/2014/main" id="{00000000-0008-0000-0000-000068010000}"/>
              </a:ext>
            </a:extLst>
          </xdr:cNvPr>
          <xdr:cNvCxnSpPr/>
        </xdr:nvCxnSpPr>
        <xdr:spPr>
          <a:xfrm>
            <a:off x="6303027" y="2924944"/>
            <a:ext cx="842663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83343</xdr:colOff>
      <xdr:row>11</xdr:row>
      <xdr:rowOff>14306</xdr:rowOff>
    </xdr:from>
    <xdr:to>
      <xdr:col>16</xdr:col>
      <xdr:colOff>84993</xdr:colOff>
      <xdr:row>11</xdr:row>
      <xdr:rowOff>14306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4360068" y="2195531"/>
          <a:ext cx="4754625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95249</xdr:colOff>
      <xdr:row>3</xdr:row>
      <xdr:rowOff>17859</xdr:rowOff>
    </xdr:from>
    <xdr:to>
      <xdr:col>16</xdr:col>
      <xdr:colOff>95249</xdr:colOff>
      <xdr:row>11</xdr:row>
      <xdr:rowOff>11906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 flipV="1">
          <a:off x="9143999" y="756047"/>
          <a:ext cx="0" cy="1452562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105825</xdr:colOff>
      <xdr:row>0</xdr:row>
      <xdr:rowOff>0</xdr:rowOff>
    </xdr:from>
    <xdr:to>
      <xdr:col>9</xdr:col>
      <xdr:colOff>31741</xdr:colOff>
      <xdr:row>2</xdr:row>
      <xdr:rowOff>95247</xdr:rowOff>
    </xdr:to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3524242" y="0"/>
          <a:ext cx="2635249" cy="5820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pt-BR" sz="2400">
              <a:latin typeface="Impact" pitchFamily="34" charset="0"/>
            </a:rPr>
            <a:t>GEOENRIJECIMENTO</a:t>
          </a:r>
        </a:p>
        <a:p>
          <a:pPr algn="ctr"/>
          <a:r>
            <a:rPr lang="pt-BR" sz="1600" b="1">
              <a:latin typeface="+mn-lt"/>
            </a:rPr>
            <a:t>DO SOLO DE FUNDAÇÃO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12</xdr:row>
          <xdr:rowOff>228600</xdr:rowOff>
        </xdr:from>
        <xdr:to>
          <xdr:col>7</xdr:col>
          <xdr:colOff>161925</xdr:colOff>
          <xdr:row>14</xdr:row>
          <xdr:rowOff>19050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79A728B9-90BF-E321-1672-FAD1BE93B3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Tipo 1: Triangular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12</xdr:row>
          <xdr:rowOff>228600</xdr:rowOff>
        </xdr:from>
        <xdr:to>
          <xdr:col>12</xdr:col>
          <xdr:colOff>57150</xdr:colOff>
          <xdr:row>14</xdr:row>
          <xdr:rowOff>19050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AE2B2C91-82AA-23AF-3032-389E5C7C43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Tipo 2: Quadrada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12</xdr:row>
          <xdr:rowOff>228600</xdr:rowOff>
        </xdr:from>
        <xdr:to>
          <xdr:col>15</xdr:col>
          <xdr:colOff>447675</xdr:colOff>
          <xdr:row>14</xdr:row>
          <xdr:rowOff>19050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90A8ED7F-15F6-333D-3E80-B8EF8A8FFE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Tipo 3: Quadrada+reforço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874183</xdr:colOff>
          <xdr:row>3</xdr:row>
          <xdr:rowOff>19050</xdr:rowOff>
        </xdr:from>
        <xdr:to>
          <xdr:col>16</xdr:col>
          <xdr:colOff>0</xdr:colOff>
          <xdr:row>11</xdr:row>
          <xdr:rowOff>19050</xdr:rowOff>
        </xdr:to>
        <xdr:sp macro="" textlink="">
          <xdr:nvSpPr>
            <xdr:cNvPr id="1033" name="Group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F829B95-8F77-CA0A-7204-36DC6B3A83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Perfil geotécnico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</xdr:row>
          <xdr:rowOff>133350</xdr:rowOff>
        </xdr:from>
        <xdr:to>
          <xdr:col>6</xdr:col>
          <xdr:colOff>323850</xdr:colOff>
          <xdr:row>4</xdr:row>
          <xdr:rowOff>104775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E551A549-F52E-F513-A027-A280E98BA7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Tipo 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3</xdr:row>
          <xdr:rowOff>133350</xdr:rowOff>
        </xdr:from>
        <xdr:to>
          <xdr:col>9</xdr:col>
          <xdr:colOff>85725</xdr:colOff>
          <xdr:row>4</xdr:row>
          <xdr:rowOff>104775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7F61A688-24BB-15D1-20DC-9E16FF22F5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Tipo 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257175</xdr:colOff>
          <xdr:row>3</xdr:row>
          <xdr:rowOff>123825</xdr:rowOff>
        </xdr:from>
        <xdr:to>
          <xdr:col>11</xdr:col>
          <xdr:colOff>19050</xdr:colOff>
          <xdr:row>4</xdr:row>
          <xdr:rowOff>104775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15186A1A-B2AE-0244-844F-CE536E6B3B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Tipo P-S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171450</xdr:colOff>
          <xdr:row>3</xdr:row>
          <xdr:rowOff>95250</xdr:rowOff>
        </xdr:from>
        <xdr:to>
          <xdr:col>13</xdr:col>
          <xdr:colOff>314325</xdr:colOff>
          <xdr:row>4</xdr:row>
          <xdr:rowOff>95250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CD2BD2A7-140F-3ADD-1F91-8455A49A2F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Tipo 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457200</xdr:colOff>
          <xdr:row>4</xdr:row>
          <xdr:rowOff>133350</xdr:rowOff>
        </xdr:from>
        <xdr:to>
          <xdr:col>16</xdr:col>
          <xdr:colOff>0</xdr:colOff>
          <xdr:row>8</xdr:row>
          <xdr:rowOff>9525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AD3223F0-9BB6-86E5-938D-1BDB3936B6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Parâmetros definidos pelo usuário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447675</xdr:colOff>
          <xdr:row>3</xdr:row>
          <xdr:rowOff>123825</xdr:rowOff>
        </xdr:from>
        <xdr:to>
          <xdr:col>16</xdr:col>
          <xdr:colOff>19050</xdr:colOff>
          <xdr:row>4</xdr:row>
          <xdr:rowOff>95250</xdr:rowOff>
        </xdr:to>
        <xdr:sp macro="" textlink="">
          <xdr:nvSpPr>
            <xdr:cNvPr id="1045" name="Option Butto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CF722FBB-3921-A1AF-847A-35F4E45F3F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Sem distinção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12</xdr:row>
          <xdr:rowOff>47625</xdr:rowOff>
        </xdr:from>
        <xdr:to>
          <xdr:col>16</xdr:col>
          <xdr:colOff>104775</xdr:colOff>
          <xdr:row>22</xdr:row>
          <xdr:rowOff>66675</xdr:rowOff>
        </xdr:to>
        <xdr:sp macro="" textlink="">
          <xdr:nvSpPr>
            <xdr:cNvPr id="1047" name="Group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B3A7B0F6-6415-6BD5-FC03-7065790656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Malha projetada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24</xdr:row>
          <xdr:rowOff>9525</xdr:rowOff>
        </xdr:from>
        <xdr:to>
          <xdr:col>17</xdr:col>
          <xdr:colOff>19050</xdr:colOff>
          <xdr:row>31</xdr:row>
          <xdr:rowOff>19050</xdr:rowOff>
        </xdr:to>
        <xdr:pic>
          <xdr:nvPicPr>
            <xdr:cNvPr id="1065" name="Picture 41">
              <a:extLst>
                <a:ext uri="{FF2B5EF4-FFF2-40B4-BE49-F238E27FC236}">
                  <a16:creationId xmlns:a16="http://schemas.microsoft.com/office/drawing/2014/main" id="{A40F59CA-60D2-61F3-F564-D690E2E22B1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Quantitativos!$B$3:$F$6" spid="_x0000_s106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915025" y="4419600"/>
              <a:ext cx="2914650" cy="12382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RA-SERV-DP\engenharia\2019\19078%20-%20COBA\Volu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 (2)"/>
      <sheetName val="Quantitativo - Alessandro - KM2"/>
      <sheetName val="Quantitativos"/>
      <sheetName val="Sondagens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Q32"/>
  <sheetViews>
    <sheetView showGridLines="0" tabSelected="1" view="pageLayout" topLeftCell="A2" zoomScale="115" zoomScaleNormal="90" zoomScaleSheetLayoutView="130" zoomScalePageLayoutView="115" workbookViewId="0">
      <selection activeCell="T24" sqref="T24"/>
    </sheetView>
  </sheetViews>
  <sheetFormatPr defaultColWidth="11.42578125" defaultRowHeight="12.75" x14ac:dyDescent="0.2"/>
  <cols>
    <col min="1" max="1" width="4.7109375" style="1" customWidth="1"/>
    <col min="2" max="2" width="38.5703125" style="1" bestFit="1" customWidth="1"/>
    <col min="3" max="3" width="6.7109375" style="1" customWidth="1"/>
    <col min="4" max="4" width="13.28515625" style="1" bestFit="1" customWidth="1"/>
    <col min="5" max="5" width="2" style="1" customWidth="1"/>
    <col min="6" max="8" width="7" style="1" customWidth="1"/>
    <col min="9" max="9" width="1.85546875" style="1" customWidth="1"/>
    <col min="10" max="12" width="7" style="1" customWidth="1"/>
    <col min="13" max="13" width="1.5703125" style="1" customWidth="1"/>
    <col min="14" max="16" width="7" style="1" customWidth="1"/>
    <col min="17" max="17" width="1.7109375" style="1" customWidth="1"/>
    <col min="18" max="18" width="3.85546875" style="1" customWidth="1"/>
    <col min="19" max="16384" width="11.42578125" style="1"/>
  </cols>
  <sheetData>
    <row r="1" spans="1:17" ht="30.75" customHeight="1" x14ac:dyDescent="0.2">
      <c r="B1" s="104"/>
      <c r="C1" s="104"/>
      <c r="D1" s="105"/>
      <c r="E1" s="9"/>
      <c r="F1" s="9"/>
      <c r="G1" s="13"/>
      <c r="H1" s="13"/>
      <c r="I1" s="7"/>
    </row>
    <row r="2" spans="1:17" ht="8.1" customHeight="1" x14ac:dyDescent="0.2">
      <c r="B2" s="3"/>
      <c r="C2" s="3"/>
      <c r="D2" s="4"/>
      <c r="G2" s="3"/>
      <c r="H2" s="3"/>
      <c r="I2" s="5"/>
    </row>
    <row r="3" spans="1:17" ht="20.100000000000001" customHeight="1" x14ac:dyDescent="0.2">
      <c r="B3" s="106" t="s">
        <v>1</v>
      </c>
      <c r="C3" s="106"/>
      <c r="D3" s="107"/>
      <c r="E3" s="8"/>
    </row>
    <row r="4" spans="1:17" ht="19.5" customHeight="1" x14ac:dyDescent="0.2">
      <c r="A4" s="33" t="s">
        <v>22</v>
      </c>
      <c r="B4" s="34" t="s">
        <v>92</v>
      </c>
      <c r="C4" s="34"/>
      <c r="D4" s="35" t="s">
        <v>0</v>
      </c>
      <c r="E4" s="2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spans="1:17" ht="14.1" customHeight="1" x14ac:dyDescent="0.2">
      <c r="A5" s="71" t="s">
        <v>23</v>
      </c>
      <c r="B5" s="72" t="s">
        <v>37</v>
      </c>
      <c r="C5" s="73">
        <v>3</v>
      </c>
      <c r="D5" s="81" t="str">
        <f>CHOOSE(C5,"Tipo S","Tipo P", "Tipo P-S","TIPO L","(usuário)","(sem distinção)")</f>
        <v>Tipo P-S</v>
      </c>
      <c r="E5" s="2"/>
    </row>
    <row r="6" spans="1:17" ht="14.1" customHeight="1" x14ac:dyDescent="0.2">
      <c r="A6" s="21" t="s">
        <v>60</v>
      </c>
      <c r="B6" s="52" t="s">
        <v>63</v>
      </c>
      <c r="C6" s="17" t="s">
        <v>64</v>
      </c>
      <c r="D6" s="82">
        <v>7</v>
      </c>
      <c r="E6" s="2"/>
    </row>
    <row r="7" spans="1:17" ht="14.1" customHeight="1" x14ac:dyDescent="0.2">
      <c r="A7" s="21" t="s">
        <v>61</v>
      </c>
      <c r="B7" s="11" t="s">
        <v>2</v>
      </c>
      <c r="C7" s="17" t="s">
        <v>6</v>
      </c>
      <c r="D7" s="83">
        <f>AVERAGE(10,15)</f>
        <v>12.5</v>
      </c>
      <c r="E7" s="2"/>
    </row>
    <row r="8" spans="1:17" ht="14.1" customHeight="1" x14ac:dyDescent="0.2">
      <c r="A8" s="21" t="s">
        <v>62</v>
      </c>
      <c r="B8" s="18" t="s">
        <v>33</v>
      </c>
      <c r="C8" s="17" t="s">
        <v>34</v>
      </c>
      <c r="D8" s="103">
        <v>2.7</v>
      </c>
      <c r="E8" s="2"/>
    </row>
    <row r="9" spans="1:17" ht="14.1" customHeight="1" x14ac:dyDescent="0.2">
      <c r="A9" s="21" t="s">
        <v>24</v>
      </c>
      <c r="B9" s="12" t="s">
        <v>70</v>
      </c>
      <c r="C9" s="17" t="s">
        <v>3</v>
      </c>
      <c r="D9" s="84">
        <v>1000</v>
      </c>
      <c r="E9" s="2"/>
      <c r="O9" s="77" t="s">
        <v>72</v>
      </c>
      <c r="P9" s="77">
        <v>0.27500000000000002</v>
      </c>
    </row>
    <row r="10" spans="1:17" ht="14.1" customHeight="1" x14ac:dyDescent="0.2">
      <c r="A10" s="21" t="s">
        <v>76</v>
      </c>
      <c r="B10" s="12" t="s">
        <v>77</v>
      </c>
      <c r="C10" s="17"/>
      <c r="D10" s="87" t="s">
        <v>81</v>
      </c>
      <c r="E10" s="2"/>
      <c r="O10" s="77" t="s">
        <v>75</v>
      </c>
      <c r="P10" s="77">
        <v>1.5</v>
      </c>
    </row>
    <row r="11" spans="1:17" ht="14.1" customHeight="1" x14ac:dyDescent="0.2">
      <c r="A11" s="86"/>
      <c r="B11" s="85"/>
      <c r="C11" s="79"/>
      <c r="D11" s="80"/>
      <c r="E11" s="2"/>
    </row>
    <row r="12" spans="1:17" ht="7.5" customHeight="1" x14ac:dyDescent="0.2">
      <c r="A12" s="7"/>
      <c r="B12" s="7"/>
      <c r="C12" s="7"/>
      <c r="D12" s="7"/>
      <c r="E12" s="2"/>
    </row>
    <row r="13" spans="1:17" s="7" customFormat="1" ht="19.5" customHeight="1" x14ac:dyDescent="0.2">
      <c r="A13" s="36" t="s">
        <v>25</v>
      </c>
      <c r="B13" s="37" t="s">
        <v>93</v>
      </c>
      <c r="C13" s="37"/>
      <c r="D13" s="38"/>
      <c r="E13" s="6"/>
      <c r="F13" s="6"/>
      <c r="H13" s="19"/>
      <c r="I13" s="19"/>
    </row>
    <row r="14" spans="1:17" s="7" customFormat="1" ht="13.5" customHeight="1" x14ac:dyDescent="0.15">
      <c r="A14" s="21" t="s">
        <v>26</v>
      </c>
      <c r="B14" s="58" t="s">
        <v>5</v>
      </c>
      <c r="C14" s="69">
        <v>1</v>
      </c>
      <c r="D14" s="57" t="str">
        <f>CHOOSE(C14,"Triangular","Quadrada","Quadr+reforço")</f>
        <v>Triangular</v>
      </c>
      <c r="E14" s="6"/>
      <c r="F14" s="108"/>
      <c r="G14" s="109"/>
      <c r="H14" s="110"/>
      <c r="I14" s="6"/>
      <c r="J14" s="108"/>
      <c r="K14" s="109"/>
      <c r="L14" s="110"/>
      <c r="M14" s="6"/>
      <c r="N14" s="108"/>
      <c r="O14" s="109"/>
      <c r="P14" s="110"/>
    </row>
    <row r="15" spans="1:17" s="7" customFormat="1" ht="13.5" customHeight="1" x14ac:dyDescent="0.2">
      <c r="A15" s="22" t="s">
        <v>27</v>
      </c>
      <c r="B15" s="11" t="s">
        <v>11</v>
      </c>
      <c r="C15" s="17" t="s">
        <v>14</v>
      </c>
      <c r="D15" s="60">
        <v>1.5</v>
      </c>
      <c r="F15" s="41"/>
      <c r="G15" s="75">
        <f>Apoio!C2</f>
        <v>3</v>
      </c>
      <c r="H15" s="42"/>
      <c r="I15" s="19"/>
      <c r="J15" s="41"/>
      <c r="K15" s="75">
        <f>Apoio!C3</f>
        <v>3</v>
      </c>
      <c r="L15" s="42"/>
      <c r="M15" s="6"/>
      <c r="N15" s="41"/>
      <c r="O15" s="75">
        <f>Apoio!C4*SQRT(2)</f>
        <v>3.0000000000000004</v>
      </c>
      <c r="P15" s="42"/>
    </row>
    <row r="16" spans="1:17" ht="13.5" customHeight="1" x14ac:dyDescent="0.2">
      <c r="A16" s="22" t="s">
        <v>28</v>
      </c>
      <c r="B16" s="11" t="s">
        <v>82</v>
      </c>
      <c r="C16" s="17" t="s">
        <v>59</v>
      </c>
      <c r="D16" s="61">
        <v>800</v>
      </c>
      <c r="E16" s="2"/>
      <c r="F16" s="43"/>
      <c r="G16" s="46"/>
      <c r="H16" s="45"/>
      <c r="I16" s="19"/>
      <c r="J16" s="43"/>
      <c r="K16" s="44"/>
      <c r="L16" s="45"/>
      <c r="M16" s="6"/>
      <c r="N16" s="43"/>
      <c r="O16" s="46"/>
      <c r="P16" s="45"/>
    </row>
    <row r="17" spans="1:16" ht="13.5" customHeight="1" x14ac:dyDescent="0.2">
      <c r="A17" s="22" t="s">
        <v>29</v>
      </c>
      <c r="B17" s="11" t="s">
        <v>10</v>
      </c>
      <c r="C17" s="17" t="s">
        <v>21</v>
      </c>
      <c r="D17" s="62">
        <v>1</v>
      </c>
      <c r="E17" s="6">
        <v>0</v>
      </c>
      <c r="F17" s="43"/>
      <c r="G17" s="46"/>
      <c r="H17" s="45"/>
      <c r="I17" s="19"/>
      <c r="J17" s="43"/>
      <c r="K17" s="46"/>
      <c r="L17" s="45"/>
      <c r="M17" s="2"/>
      <c r="N17" s="43"/>
      <c r="O17" s="46"/>
      <c r="P17" s="45"/>
    </row>
    <row r="18" spans="1:16" ht="13.5" customHeight="1" x14ac:dyDescent="0.2">
      <c r="A18" s="22" t="s">
        <v>30</v>
      </c>
      <c r="B18" s="11" t="s">
        <v>35</v>
      </c>
      <c r="C18" s="17" t="s">
        <v>43</v>
      </c>
      <c r="D18" s="78">
        <v>1</v>
      </c>
      <c r="E18" s="2"/>
      <c r="F18" s="43"/>
      <c r="G18" s="46"/>
      <c r="H18" s="45"/>
      <c r="I18" s="19"/>
      <c r="J18" s="47">
        <f>Apoio!C3</f>
        <v>3</v>
      </c>
      <c r="K18" s="46"/>
      <c r="L18" s="45"/>
      <c r="M18" s="2"/>
      <c r="N18" s="47">
        <f>Apoio!C3</f>
        <v>3</v>
      </c>
      <c r="O18" s="46"/>
      <c r="P18" s="76">
        <f>Apoio!C4</f>
        <v>2.1213203435596428</v>
      </c>
    </row>
    <row r="19" spans="1:16" ht="13.5" customHeight="1" x14ac:dyDescent="0.2">
      <c r="A19" s="22" t="s">
        <v>31</v>
      </c>
      <c r="B19" s="11" t="s">
        <v>83</v>
      </c>
      <c r="C19" s="17" t="s">
        <v>74</v>
      </c>
      <c r="D19" s="82">
        <v>8</v>
      </c>
      <c r="E19" s="2"/>
      <c r="F19" s="117">
        <f>Apoio!C2*SQRT(3)/2</f>
        <v>2.598076211353316</v>
      </c>
      <c r="G19" s="118"/>
      <c r="H19" s="74">
        <f>Apoio!C2</f>
        <v>3</v>
      </c>
      <c r="I19" s="19"/>
      <c r="J19" s="43"/>
      <c r="K19" s="46"/>
      <c r="L19" s="48"/>
      <c r="M19" s="2"/>
      <c r="N19" s="43"/>
      <c r="O19" s="46"/>
      <c r="P19" s="45"/>
    </row>
    <row r="20" spans="1:16" ht="13.5" customHeight="1" x14ac:dyDescent="0.2">
      <c r="A20" s="114"/>
      <c r="B20" s="115"/>
      <c r="C20" s="115"/>
      <c r="D20" s="116"/>
      <c r="E20" s="2"/>
      <c r="F20" s="43"/>
      <c r="G20" s="46"/>
      <c r="H20" s="45"/>
      <c r="I20" s="19"/>
      <c r="J20" s="43"/>
      <c r="K20" s="46"/>
      <c r="L20" s="45"/>
      <c r="M20" s="2"/>
      <c r="N20" s="43"/>
      <c r="O20" s="46"/>
      <c r="P20" s="45"/>
    </row>
    <row r="21" spans="1:16" ht="13.5" customHeight="1" x14ac:dyDescent="0.2">
      <c r="A21" s="29" t="s">
        <v>32</v>
      </c>
      <c r="B21" s="30" t="s">
        <v>9</v>
      </c>
      <c r="C21" s="98" t="s">
        <v>12</v>
      </c>
      <c r="D21" s="63">
        <f>CHOOSE(C14,2*D15,2*D15,SQRT(2)*D15)</f>
        <v>3</v>
      </c>
      <c r="E21" s="2"/>
      <c r="F21" s="43"/>
      <c r="G21" s="46"/>
      <c r="H21" s="45"/>
      <c r="I21" s="19"/>
      <c r="J21" s="43"/>
      <c r="K21" s="46"/>
      <c r="L21" s="45"/>
      <c r="M21" s="2"/>
      <c r="N21" s="43"/>
      <c r="O21" s="46"/>
      <c r="P21" s="45"/>
    </row>
    <row r="22" spans="1:16" ht="13.5" customHeight="1" x14ac:dyDescent="0.2">
      <c r="A22" s="31" t="s">
        <v>79</v>
      </c>
      <c r="B22" s="32" t="s">
        <v>4</v>
      </c>
      <c r="C22" s="99" t="s">
        <v>13</v>
      </c>
      <c r="D22" s="64">
        <f>CHOOSE(C14,D16/866/D21^2,D16/1000/D21^2,D16/1000/D21^2)</f>
        <v>0.10264305876315113</v>
      </c>
      <c r="E22" s="19"/>
      <c r="F22" s="49"/>
      <c r="G22" s="50"/>
      <c r="H22" s="51"/>
      <c r="I22" s="19"/>
      <c r="J22" s="49"/>
      <c r="K22" s="50"/>
      <c r="L22" s="51"/>
      <c r="M22" s="2"/>
      <c r="N22" s="49"/>
      <c r="O22" s="50"/>
      <c r="P22" s="51"/>
    </row>
    <row r="23" spans="1:16" ht="7.5" customHeight="1" x14ac:dyDescent="0.2">
      <c r="A23" s="7"/>
      <c r="B23" s="7"/>
      <c r="C23" s="7"/>
      <c r="D23" s="7"/>
      <c r="E23" s="19"/>
      <c r="F23" s="19"/>
      <c r="G23" s="19"/>
      <c r="H23" s="19"/>
      <c r="I23" s="19"/>
      <c r="J23" s="7"/>
    </row>
    <row r="24" spans="1:16" s="7" customFormat="1" ht="19.5" customHeight="1" x14ac:dyDescent="0.2">
      <c r="A24" s="1"/>
      <c r="B24" s="106" t="s">
        <v>71</v>
      </c>
      <c r="C24" s="106"/>
      <c r="D24" s="107"/>
      <c r="E24" s="19"/>
      <c r="F24" s="53" t="s">
        <v>66</v>
      </c>
      <c r="H24" s="53"/>
      <c r="I24" s="53"/>
      <c r="J24" s="53"/>
      <c r="K24" s="53"/>
      <c r="L24" s="53"/>
      <c r="M24" s="53"/>
      <c r="N24" s="53"/>
    </row>
    <row r="25" spans="1:16" ht="19.5" customHeight="1" x14ac:dyDescent="0.2">
      <c r="A25" s="40" t="s">
        <v>39</v>
      </c>
      <c r="B25" s="119" t="s">
        <v>94</v>
      </c>
      <c r="C25" s="119"/>
      <c r="D25" s="120"/>
      <c r="E25" s="19"/>
      <c r="F25" s="54" t="s">
        <v>67</v>
      </c>
      <c r="G25" s="55" t="s">
        <v>68</v>
      </c>
      <c r="H25" s="56" t="s">
        <v>65</v>
      </c>
      <c r="L25" s="70"/>
      <c r="M25" s="70"/>
      <c r="N25" s="70"/>
      <c r="O25" s="70"/>
      <c r="P25" s="70"/>
    </row>
    <row r="26" spans="1:16" ht="13.5" customHeight="1" x14ac:dyDescent="0.2">
      <c r="A26" s="21" t="s">
        <v>40</v>
      </c>
      <c r="B26" s="39" t="s">
        <v>2</v>
      </c>
      <c r="C26" s="97" t="s">
        <v>45</v>
      </c>
      <c r="D26" s="100">
        <f>Apoio!C13</f>
        <v>50.105008728497133</v>
      </c>
      <c r="F26" s="88">
        <v>0</v>
      </c>
      <c r="G26" s="89">
        <v>0</v>
      </c>
      <c r="H26" s="90">
        <f t="shared" ref="H26:H31" si="0">G26*($D$6/2)^2/$D$28*365*IF($D$10="dupla",1,4)</f>
        <v>0</v>
      </c>
      <c r="K26" s="113"/>
      <c r="L26" s="113"/>
      <c r="M26" s="113"/>
      <c r="N26" s="113"/>
      <c r="O26" s="113"/>
      <c r="P26" s="113"/>
    </row>
    <row r="27" spans="1:16" x14ac:dyDescent="0.2">
      <c r="A27" s="22" t="s">
        <v>49</v>
      </c>
      <c r="B27" s="10" t="s">
        <v>70</v>
      </c>
      <c r="C27" s="17" t="s">
        <v>46</v>
      </c>
      <c r="D27" s="65">
        <f>D9*EXP(Apoio!F6*Apoio!C8)*(1+10*D22)/(1-0.98*D22)</f>
        <v>5121.446353795819</v>
      </c>
      <c r="F27" s="91">
        <v>30</v>
      </c>
      <c r="G27" s="92">
        <v>7.0999999999999994E-2</v>
      </c>
      <c r="H27" s="93">
        <f t="shared" si="0"/>
        <v>10.168256439911193</v>
      </c>
      <c r="K27" s="113"/>
      <c r="L27" s="113"/>
      <c r="M27" s="113"/>
      <c r="N27" s="113"/>
      <c r="O27" s="113"/>
      <c r="P27" s="113"/>
    </row>
    <row r="28" spans="1:16" x14ac:dyDescent="0.2">
      <c r="A28" s="22" t="s">
        <v>50</v>
      </c>
      <c r="B28" s="10" t="s">
        <v>47</v>
      </c>
      <c r="C28" s="17" t="s">
        <v>48</v>
      </c>
      <c r="D28" s="66">
        <f>D8*Apoio!C23</f>
        <v>31.220568823770989</v>
      </c>
      <c r="F28" s="88">
        <v>60</v>
      </c>
      <c r="G28" s="89">
        <v>0.28699999999999998</v>
      </c>
      <c r="H28" s="90">
        <f t="shared" si="0"/>
        <v>41.102670397950881</v>
      </c>
    </row>
    <row r="29" spans="1:16" ht="12.75" customHeight="1" x14ac:dyDescent="0.2">
      <c r="A29" s="121"/>
      <c r="B29" s="122"/>
      <c r="C29" s="122"/>
      <c r="D29" s="123"/>
      <c r="F29" s="91">
        <v>80</v>
      </c>
      <c r="G29" s="92">
        <v>0.56499999999999995</v>
      </c>
      <c r="H29" s="93">
        <f t="shared" si="0"/>
        <v>80.916406880983445</v>
      </c>
      <c r="K29" s="112"/>
      <c r="L29" s="112"/>
      <c r="M29" s="112"/>
      <c r="N29" s="112"/>
      <c r="O29" s="112"/>
      <c r="P29" s="112"/>
    </row>
    <row r="30" spans="1:16" x14ac:dyDescent="0.2">
      <c r="A30" s="23" t="s">
        <v>51</v>
      </c>
      <c r="B30" s="24" t="s">
        <v>58</v>
      </c>
      <c r="C30" s="25" t="s">
        <v>42</v>
      </c>
      <c r="D30" s="67">
        <f>5.5*D26/100/2</f>
        <v>1.3778877400336711</v>
      </c>
      <c r="F30" s="88">
        <v>90</v>
      </c>
      <c r="G30" s="89">
        <v>0.84799999999999998</v>
      </c>
      <c r="H30" s="90">
        <f t="shared" si="0"/>
        <v>121.44621776119284</v>
      </c>
      <c r="K30" s="112"/>
      <c r="L30" s="112"/>
      <c r="M30" s="112"/>
      <c r="N30" s="112"/>
      <c r="O30" s="112"/>
      <c r="P30" s="112"/>
    </row>
    <row r="31" spans="1:16" x14ac:dyDescent="0.2">
      <c r="A31" s="26" t="s">
        <v>52</v>
      </c>
      <c r="B31" s="27" t="s">
        <v>41</v>
      </c>
      <c r="C31" s="28" t="s">
        <v>44</v>
      </c>
      <c r="D31" s="68">
        <f>D27/D9</f>
        <v>5.121446353795819</v>
      </c>
      <c r="F31" s="94">
        <v>95</v>
      </c>
      <c r="G31" s="95">
        <v>1.1279999999999999</v>
      </c>
      <c r="H31" s="96">
        <f t="shared" si="0"/>
        <v>161.54638400309611</v>
      </c>
    </row>
    <row r="32" spans="1:16" x14ac:dyDescent="0.2">
      <c r="K32" s="111"/>
      <c r="L32" s="111"/>
      <c r="M32" s="111"/>
      <c r="N32" s="111"/>
      <c r="O32" s="111"/>
      <c r="P32" s="111"/>
    </row>
  </sheetData>
  <mergeCells count="13">
    <mergeCell ref="K32:P32"/>
    <mergeCell ref="N14:P14"/>
    <mergeCell ref="K29:P30"/>
    <mergeCell ref="K26:P27"/>
    <mergeCell ref="A20:D20"/>
    <mergeCell ref="F19:G19"/>
    <mergeCell ref="B25:D25"/>
    <mergeCell ref="A29:D29"/>
    <mergeCell ref="B1:D1"/>
    <mergeCell ref="B3:D3"/>
    <mergeCell ref="B24:D24"/>
    <mergeCell ref="F14:H14"/>
    <mergeCell ref="J14:L14"/>
  </mergeCells>
  <phoneticPr fontId="2" type="noConversion"/>
  <dataValidations disablePrompts="1" count="3">
    <dataValidation type="decimal" allowBlank="1" showInputMessage="1" showErrorMessage="1" error="Valor não permitido! Insira um volume entre 400 e 1200 litros." sqref="D16" xr:uid="{00000000-0002-0000-0000-000000000000}">
      <formula1>400</formula1>
      <formula2>1200</formula2>
    </dataValidation>
    <dataValidation allowBlank="1" showInputMessage="1" showErrorMessage="1" error="Valor não permitido! Insira um valor entre 0 e 1." sqref="D19" xr:uid="{00000000-0002-0000-0000-000001000000}"/>
    <dataValidation type="decimal" allowBlank="1" showInputMessage="1" showErrorMessage="1" errorTitle="Valor não permitido!" error="Insira um valor entre 0 e 1." sqref="D18" xr:uid="{00000000-0002-0000-0000-000002000000}">
      <formula1>0</formula1>
      <formula2>1</formula2>
    </dataValidation>
  </dataValidations>
  <printOptions horizontalCentered="1"/>
  <pageMargins left="0.25" right="0.25" top="0.75" bottom="0.75" header="0.3" footer="0.3"/>
  <pageSetup paperSize="9" orientation="landscape" r:id="rId1"/>
  <headerFooter alignWithMargins="0">
    <oddHeader>&amp;C&amp;"Tahoma,Negrito"&amp;16&amp;KFF0000MEMÓRIA DE CÁLCULO</oddHeader>
    <oddFooter>&amp;CCopyright © 2019 Engegraut ltda - Todos os direitos reservados
A Engegraut não se responsabiliza pelo uso incorreto desta planilha eletrônica.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Option Button 2">
              <controlPr defaultSize="0" autoFill="0" autoLine="0" autoPict="0">
                <anchor moveWithCells="1">
                  <from>
                    <xdr:col>5</xdr:col>
                    <xdr:colOff>133350</xdr:colOff>
                    <xdr:row>12</xdr:row>
                    <xdr:rowOff>228600</xdr:rowOff>
                  </from>
                  <to>
                    <xdr:col>7</xdr:col>
                    <xdr:colOff>161925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Option Button 7">
              <controlPr defaultSize="0" autoFill="0" autoLine="0" autoPict="0">
                <anchor moveWithCells="1">
                  <from>
                    <xdr:col>9</xdr:col>
                    <xdr:colOff>114300</xdr:colOff>
                    <xdr:row>12</xdr:row>
                    <xdr:rowOff>228600</xdr:rowOff>
                  </from>
                  <to>
                    <xdr:col>12</xdr:col>
                    <xdr:colOff>57150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Option Button 8">
              <controlPr defaultSize="0" autoFill="0" autoLine="0" autoPict="0">
                <anchor moveWithCells="1">
                  <from>
                    <xdr:col>13</xdr:col>
                    <xdr:colOff>9525</xdr:colOff>
                    <xdr:row>12</xdr:row>
                    <xdr:rowOff>228600</xdr:rowOff>
                  </from>
                  <to>
                    <xdr:col>15</xdr:col>
                    <xdr:colOff>447675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Group Box 9">
              <controlPr defaultSize="0" autoFill="0" autoPict="0">
                <anchor>
                  <from>
                    <xdr:col>3</xdr:col>
                    <xdr:colOff>876300</xdr:colOff>
                    <xdr:row>3</xdr:row>
                    <xdr:rowOff>19050</xdr:rowOff>
                  </from>
                  <to>
                    <xdr:col>16</xdr:col>
                    <xdr:colOff>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Option Button 10">
              <controlPr defaultSize="0" autoFill="0" autoLine="0" autoPict="0">
                <anchor moveWithCells="1">
                  <from>
                    <xdr:col>5</xdr:col>
                    <xdr:colOff>66675</xdr:colOff>
                    <xdr:row>3</xdr:row>
                    <xdr:rowOff>133350</xdr:rowOff>
                  </from>
                  <to>
                    <xdr:col>6</xdr:col>
                    <xdr:colOff>323850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Option Button 11">
              <controlPr defaultSize="0" autoFill="0" autoLine="0" autoPict="0">
                <anchor moveWithCells="1">
                  <from>
                    <xdr:col>6</xdr:col>
                    <xdr:colOff>476250</xdr:colOff>
                    <xdr:row>3</xdr:row>
                    <xdr:rowOff>133350</xdr:rowOff>
                  </from>
                  <to>
                    <xdr:col>9</xdr:col>
                    <xdr:colOff>85725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Option Button 15">
              <controlPr defaultSize="0" autoFill="0" autoLine="0" autoPict="0">
                <anchor moveWithCells="1">
                  <from>
                    <xdr:col>9</xdr:col>
                    <xdr:colOff>257175</xdr:colOff>
                    <xdr:row>3</xdr:row>
                    <xdr:rowOff>123825</xdr:rowOff>
                  </from>
                  <to>
                    <xdr:col>11</xdr:col>
                    <xdr:colOff>19050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Option Button 16">
              <controlPr defaultSize="0" autoFill="0" autoLine="0" autoPict="0">
                <anchor moveWithCells="1">
                  <from>
                    <xdr:col>11</xdr:col>
                    <xdr:colOff>171450</xdr:colOff>
                    <xdr:row>3</xdr:row>
                    <xdr:rowOff>95250</xdr:rowOff>
                  </from>
                  <to>
                    <xdr:col>13</xdr:col>
                    <xdr:colOff>314325</xdr:colOff>
                    <xdr:row>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2" name="Option Button 20">
              <controlPr defaultSize="0" autoFill="0" autoLine="0" autoPict="0">
                <anchor moveWithCells="1">
                  <from>
                    <xdr:col>13</xdr:col>
                    <xdr:colOff>457200</xdr:colOff>
                    <xdr:row>4</xdr:row>
                    <xdr:rowOff>133350</xdr:rowOff>
                  </from>
                  <to>
                    <xdr:col>16</xdr:col>
                    <xdr:colOff>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3" name="Option Button 21">
              <controlPr defaultSize="0" autoFill="0" autoLine="0" autoPict="0">
                <anchor moveWithCells="1">
                  <from>
                    <xdr:col>13</xdr:col>
                    <xdr:colOff>447675</xdr:colOff>
                    <xdr:row>3</xdr:row>
                    <xdr:rowOff>123825</xdr:rowOff>
                  </from>
                  <to>
                    <xdr:col>16</xdr:col>
                    <xdr:colOff>19050</xdr:colOff>
                    <xdr:row>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4" name="Group Box 23">
              <controlPr defaultSize="0" print="0" autoFill="0" autoPict="0">
                <anchor moveWithCells="1">
                  <from>
                    <xdr:col>4</xdr:col>
                    <xdr:colOff>76200</xdr:colOff>
                    <xdr:row>12</xdr:row>
                    <xdr:rowOff>47625</xdr:rowOff>
                  </from>
                  <to>
                    <xdr:col>16</xdr:col>
                    <xdr:colOff>104775</xdr:colOff>
                    <xdr:row>22</xdr:row>
                    <xdr:rowOff>66675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3000000}">
          <x14:formula1>
            <xm:f>Apoio!$E$8:$E$9</xm:f>
          </x14:formula1>
          <xm:sqref>D10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B1:H25"/>
  <sheetViews>
    <sheetView workbookViewId="0">
      <selection activeCell="C21" sqref="C21"/>
    </sheetView>
  </sheetViews>
  <sheetFormatPr defaultRowHeight="12.75" x14ac:dyDescent="0.2"/>
  <cols>
    <col min="2" max="2" width="17.85546875" bestFit="1" customWidth="1"/>
  </cols>
  <sheetData>
    <row r="1" spans="2:8" x14ac:dyDescent="0.2">
      <c r="C1" s="14" t="s">
        <v>15</v>
      </c>
      <c r="D1" s="14" t="s">
        <v>18</v>
      </c>
      <c r="E1" s="14" t="s">
        <v>16</v>
      </c>
      <c r="F1" s="14" t="s">
        <v>19</v>
      </c>
      <c r="G1" s="14" t="s">
        <v>17</v>
      </c>
      <c r="H1" s="14" t="s">
        <v>20</v>
      </c>
    </row>
    <row r="2" spans="2:8" x14ac:dyDescent="0.2">
      <c r="B2" s="14" t="s">
        <v>7</v>
      </c>
      <c r="C2">
        <f>2*E2</f>
        <v>3</v>
      </c>
      <c r="D2" s="15">
        <f>1.05*C2</f>
        <v>3.1500000000000004</v>
      </c>
      <c r="E2" s="15">
        <f>MC!$D$15</f>
        <v>1.5</v>
      </c>
      <c r="F2" s="15">
        <f>1.286*E2</f>
        <v>1.929</v>
      </c>
      <c r="G2" s="15">
        <f>2*SQRT(3)*E2^2</f>
        <v>7.7942286340599471</v>
      </c>
      <c r="H2" s="102">
        <f>D2/F2</f>
        <v>1.6329704510108867</v>
      </c>
    </row>
    <row r="3" spans="2:8" x14ac:dyDescent="0.2">
      <c r="B3" s="14" t="s">
        <v>8</v>
      </c>
      <c r="C3">
        <f>2*E3</f>
        <v>3</v>
      </c>
      <c r="D3" s="15">
        <f>1.13*C3</f>
        <v>3.3899999999999997</v>
      </c>
      <c r="E3" s="15">
        <f>MC!$D$15</f>
        <v>1.5</v>
      </c>
      <c r="F3" s="15">
        <f>1.303*E3</f>
        <v>1.9544999999999999</v>
      </c>
      <c r="G3" s="15">
        <f>C3^2</f>
        <v>9</v>
      </c>
      <c r="H3" s="102">
        <f t="shared" ref="H3:H4" si="0">D3/F3</f>
        <v>1.7344589409056024</v>
      </c>
    </row>
    <row r="4" spans="2:8" x14ac:dyDescent="0.2">
      <c r="B4" s="14" t="s">
        <v>69</v>
      </c>
      <c r="C4" s="15">
        <f>SQRT(2)*E4</f>
        <v>2.1213203435596428</v>
      </c>
      <c r="D4" s="15">
        <f>1.13*C4</f>
        <v>2.397091988222396</v>
      </c>
      <c r="E4" s="15">
        <f>MC!$D$15</f>
        <v>1.5</v>
      </c>
      <c r="F4" s="15">
        <f>1.13*C4</f>
        <v>2.397091988222396</v>
      </c>
      <c r="G4" s="15">
        <f>C4^2</f>
        <v>4.5000000000000009</v>
      </c>
      <c r="H4" s="102">
        <f t="shared" si="0"/>
        <v>1</v>
      </c>
    </row>
    <row r="6" spans="2:8" x14ac:dyDescent="0.2">
      <c r="B6" t="s">
        <v>38</v>
      </c>
      <c r="E6" t="s">
        <v>36</v>
      </c>
      <c r="F6">
        <f>CHOOSE(MC!C5,6,10,8,9,2.3*(1+MC!P10)/MC!P9,7)</f>
        <v>8</v>
      </c>
    </row>
    <row r="8" spans="2:8" x14ac:dyDescent="0.2">
      <c r="B8" s="14" t="s">
        <v>73</v>
      </c>
      <c r="C8">
        <f>MC!D18*MC!D22</f>
        <v>0.10264305876315113</v>
      </c>
      <c r="E8" s="14" t="s">
        <v>80</v>
      </c>
    </row>
    <row r="9" spans="2:8" x14ac:dyDescent="0.2">
      <c r="B9" s="14" t="s">
        <v>54</v>
      </c>
      <c r="C9">
        <f>MC!D17</f>
        <v>1</v>
      </c>
      <c r="E9" s="14" t="s">
        <v>81</v>
      </c>
    </row>
    <row r="10" spans="2:8" x14ac:dyDescent="0.2">
      <c r="B10" s="14" t="s">
        <v>53</v>
      </c>
      <c r="C10" s="16">
        <f>MC!D7*EXP(F6*C8)</f>
        <v>28.41374805314415</v>
      </c>
    </row>
    <row r="11" spans="2:8" x14ac:dyDescent="0.2">
      <c r="B11" s="14" t="s">
        <v>55</v>
      </c>
      <c r="C11" s="15">
        <f>SQRT(1000*C9/2/C10)</f>
        <v>4.1948915693987479</v>
      </c>
    </row>
    <row r="12" spans="2:8" x14ac:dyDescent="0.2">
      <c r="B12" s="14" t="s">
        <v>57</v>
      </c>
      <c r="C12" s="20">
        <f>MC!D22</f>
        <v>0.10264305876315113</v>
      </c>
    </row>
    <row r="13" spans="2:8" x14ac:dyDescent="0.2">
      <c r="B13" s="14" t="s">
        <v>56</v>
      </c>
      <c r="C13">
        <f>(1000*C9*C12/2/C11+C10*(1-C12))*(C12*C11+1-C12)</f>
        <v>50.105008728497133</v>
      </c>
    </row>
    <row r="15" spans="2:8" x14ac:dyDescent="0.2">
      <c r="B15" s="14" t="s">
        <v>78</v>
      </c>
    </row>
    <row r="16" spans="2:8" x14ac:dyDescent="0.2">
      <c r="B16" s="101" t="s">
        <v>84</v>
      </c>
      <c r="C16" s="101">
        <f>IF(MC!D10="dupla",MC!D6/2,MC!D6)</f>
        <v>3.5</v>
      </c>
    </row>
    <row r="17" spans="2:6" x14ac:dyDescent="0.2">
      <c r="B17" s="101" t="s">
        <v>85</v>
      </c>
      <c r="C17" s="15">
        <f>CHOOSE(MC!C14,1.05*MC!D21,1.13*MC!D21,1.13*MC!D21)</f>
        <v>3.1500000000000004</v>
      </c>
    </row>
    <row r="18" spans="2:6" x14ac:dyDescent="0.2">
      <c r="B18" s="101" t="s">
        <v>86</v>
      </c>
      <c r="C18" s="102">
        <f>CHOOSE(MC!C14,1.286*MC!D15,1.303*MC!D15,1.13*MC!D21)</f>
        <v>1.929</v>
      </c>
    </row>
    <row r="19" spans="2:6" x14ac:dyDescent="0.2">
      <c r="B19" s="14" t="s">
        <v>20</v>
      </c>
      <c r="C19" s="102">
        <f>C17/C18</f>
        <v>1.6329704510108867</v>
      </c>
    </row>
    <row r="20" spans="2:6" x14ac:dyDescent="0.2">
      <c r="B20" s="101" t="s">
        <v>88</v>
      </c>
      <c r="C20">
        <v>5.5E-2</v>
      </c>
    </row>
    <row r="21" spans="2:6" x14ac:dyDescent="0.2">
      <c r="B21" s="101" t="s">
        <v>90</v>
      </c>
      <c r="C21">
        <v>1.5</v>
      </c>
    </row>
    <row r="22" spans="2:6" x14ac:dyDescent="0.2">
      <c r="B22" s="101" t="s">
        <v>87</v>
      </c>
      <c r="C22" s="15">
        <f>1.3*LN(C18/C20)-0.75</f>
        <v>3.8746509759752357</v>
      </c>
    </row>
    <row r="23" spans="2:6" x14ac:dyDescent="0.2">
      <c r="B23" s="101" t="s">
        <v>89</v>
      </c>
      <c r="C23" s="16">
        <f>(1+32/PI()^2*C16^2/C17^2*C19^2/C22*C21)*C24</f>
        <v>11.5631736384337</v>
      </c>
      <c r="F23" s="101"/>
    </row>
    <row r="24" spans="2:6" x14ac:dyDescent="0.2">
      <c r="B24" s="101" t="s">
        <v>91</v>
      </c>
      <c r="C24">
        <f>(1+10*C12)/(1-0.98*C12)</f>
        <v>2.2530670470756062</v>
      </c>
    </row>
    <row r="25" spans="2:6" x14ac:dyDescent="0.2">
      <c r="C25" s="101"/>
    </row>
  </sheetData>
  <pageMargins left="0.511811024" right="0.511811024" top="0.78740157499999996" bottom="0.78740157499999996" header="0.31496062000000002" footer="0.31496062000000002"/>
  <ignoredErrors>
    <ignoredError sqref="E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MC</vt:lpstr>
      <vt:lpstr>Apoio</vt:lpstr>
      <vt:lpstr>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MC CPR Grouting</dc:title>
  <dc:creator/>
  <cp:lastModifiedBy/>
  <dcterms:created xsi:type="dcterms:W3CDTF">2011-11-28T06:38:43Z</dcterms:created>
  <dcterms:modified xsi:type="dcterms:W3CDTF">2026-07-06T14:21:54Z</dcterms:modified>
</cp:coreProperties>
</file>